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AURA.CORREDOR\Desktop\Seguimiento actividades 2022\Septiembre\"/>
    </mc:Choice>
  </mc:AlternateContent>
  <xr:revisionPtr revIDLastSave="0" documentId="8_{3014658E-33B1-4A46-BADB-EF40DE19AD93}" xr6:coauthVersionLast="45" xr6:coauthVersionMax="45" xr10:uidLastSave="{00000000-0000-0000-0000-000000000000}"/>
  <bookViews>
    <workbookView xWindow="-120" yWindow="-120" windowWidth="29040" windowHeight="15840" xr2:uid="{24AA48DD-99A7-4437-BEF6-ED8F8F391101}"/>
  </bookViews>
  <sheets>
    <sheet name="Leyes" sheetId="1" r:id="rId1"/>
  </sheets>
  <definedNames>
    <definedName name="_xlnm._FilterDatabase" localSheetId="0" hidden="1">Leyes!$A$4:$Z$12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1" i="1" l="1"/>
  <c r="A188" i="1"/>
  <c r="A153" i="1"/>
  <c r="A138" i="1"/>
  <c r="A137" i="1"/>
  <c r="A124" i="1"/>
  <c r="A128" i="1"/>
  <c r="A117" i="1"/>
  <c r="A105" i="1"/>
  <c r="A92" i="1"/>
  <c r="A89" i="1"/>
  <c r="A88" i="1"/>
  <c r="A79" i="1"/>
  <c r="A70" i="1"/>
  <c r="A65" i="1"/>
  <c r="A62" i="1"/>
  <c r="A51" i="1"/>
  <c r="A50" i="1"/>
  <c r="A49" i="1"/>
  <c r="A28" i="1"/>
  <c r="A26" i="1"/>
  <c r="A11" i="1"/>
  <c r="A6" i="1"/>
  <c r="A161" i="1"/>
  <c r="A157" i="1"/>
  <c r="A155" i="1"/>
  <c r="A152" i="1"/>
  <c r="A131" i="1"/>
  <c r="A127" i="1"/>
  <c r="A109" i="1"/>
  <c r="A101" i="1"/>
  <c r="A100" i="1"/>
  <c r="A94" i="1"/>
  <c r="A77" i="1"/>
  <c r="A72" i="1"/>
  <c r="A61" i="1"/>
  <c r="A160" i="1"/>
  <c r="A150" i="1"/>
  <c r="A136" i="1"/>
  <c r="A162" i="1"/>
  <c r="A149" i="1"/>
  <c r="A144" i="1"/>
  <c r="A190" i="1"/>
  <c r="A132" i="1"/>
  <c r="A130" i="1"/>
  <c r="A114" i="1"/>
  <c r="A112" i="1"/>
  <c r="A111" i="1"/>
  <c r="A108" i="1"/>
  <c r="A104" i="1"/>
  <c r="A99" i="1"/>
  <c r="A90" i="1"/>
  <c r="A82" i="1"/>
  <c r="A71" i="1"/>
  <c r="A58" i="1"/>
  <c r="A57" i="1"/>
  <c r="A55" i="1"/>
  <c r="A34" i="1"/>
  <c r="A42" i="1"/>
  <c r="A32" i="1"/>
  <c r="A13" i="1"/>
  <c r="A159" i="1"/>
  <c r="A134" i="1"/>
  <c r="A110" i="1"/>
  <c r="A87" i="1"/>
  <c r="A86" i="1"/>
  <c r="A75" i="1"/>
  <c r="A66" i="1"/>
  <c r="A154" i="1"/>
  <c r="A45" i="1"/>
  <c r="A44" i="1"/>
  <c r="A30" i="1"/>
  <c r="A27" i="1"/>
  <c r="A24" i="1"/>
  <c r="A9" i="1"/>
  <c r="A143" i="1"/>
  <c r="A119" i="1"/>
  <c r="A107" i="1"/>
  <c r="A96" i="1"/>
  <c r="A95" i="1"/>
  <c r="A74" i="1"/>
  <c r="A68" i="1"/>
  <c r="A54" i="1"/>
  <c r="A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2105658E-CD33-469C-A452-0D20D4568F1F}">
      <text>
        <r>
          <rPr>
            <sz val="11"/>
            <color rgb="FF000000"/>
            <rFont val="Calibri"/>
            <family val="2"/>
          </rPr>
          <t>En esta columna se identifica el tipo de norma, la cual puede corresponder a las siguientes: Constitución; Ley; Decreto; Acuerdo; Resolución Etc.
Incluir el enlace para su consulta y/o el PDF de la norma</t>
        </r>
      </text>
    </comment>
    <comment ref="B4" authorId="0" shapeId="0" xr:uid="{4923BA58-B004-48C6-9C60-47FD0BBDB416}">
      <text>
        <r>
          <rPr>
            <sz val="11"/>
            <color rgb="FF000000"/>
            <rFont val="Calibri"/>
            <family val="2"/>
          </rPr>
          <t>En esta columna se identifica el día, mes y año en el que se expidió la norma.</t>
        </r>
      </text>
    </comment>
    <comment ref="C4" authorId="0" shapeId="0" xr:uid="{61E3559E-060B-45E7-8A58-3E7D06275823}">
      <text>
        <r>
          <rPr>
            <sz val="11"/>
            <color rgb="FF000000"/>
            <rFont val="Calibri"/>
            <family val="2"/>
          </rPr>
          <t>Entidad que emite la normativa</t>
        </r>
      </text>
    </comment>
    <comment ref="D4" authorId="0" shapeId="0" xr:uid="{05CA9DC9-AAD0-49D1-8892-B543B5B875A2}">
      <text>
        <r>
          <rPr>
            <sz val="11"/>
            <color rgb="FF000000"/>
            <rFont val="Calibri"/>
            <family val="2"/>
          </rPr>
          <t xml:space="preserve">
En esta columna transcriba el enunciado de la norma, así: (“Por medio de la cual...”) </t>
        </r>
      </text>
    </comment>
    <comment ref="E4" authorId="0" shapeId="0" xr:uid="{13A56C17-7E6E-4D83-A3F8-911047A5F36A}">
      <text>
        <r>
          <rPr>
            <sz val="11"/>
            <color rgb="FF000000"/>
            <rFont val="Calibri"/>
            <family val="2"/>
          </rPr>
          <t>En esta columna identifique el o los artículos específicos de la norma que deben ser cumplidos por el proceso</t>
        </r>
      </text>
    </comment>
    <comment ref="F4" authorId="0" shapeId="0" xr:uid="{700703BF-AC69-4DAD-82D6-9F342F98BC40}">
      <text>
        <r>
          <rPr>
            <sz val="11"/>
            <color rgb="FF000000"/>
            <rFont val="Calibri"/>
            <family val="2"/>
          </rPr>
          <t>En esta columna se describe el requerimiento específico asociado al articulo aplicable, con el fin de establecer el mecanismo por medio del cual se cumple la norma.</t>
        </r>
      </text>
    </comment>
  </commentList>
</comments>
</file>

<file path=xl/sharedStrings.xml><?xml version="1.0" encoding="utf-8"?>
<sst xmlns="http://schemas.openxmlformats.org/spreadsheetml/2006/main" count="860" uniqueCount="358">
  <si>
    <t>MENU</t>
  </si>
  <si>
    <t>DIA / MES / AÑO</t>
  </si>
  <si>
    <t>ENTIDAD</t>
  </si>
  <si>
    <t>EPIGRAFE</t>
  </si>
  <si>
    <t xml:space="preserve">ARTÍCULO APLICABLE </t>
  </si>
  <si>
    <t xml:space="preserve">BREVE DESCRIPCIÓN DEL ARTÍCULO </t>
  </si>
  <si>
    <t>Congreso de Colombia</t>
  </si>
  <si>
    <t>Todo</t>
  </si>
  <si>
    <t>N/A</t>
  </si>
  <si>
    <t>Por la cual se estimula la financiación democrática de los clubes con deportistas profesionales y se otorgan incentivos económicos a los mismos.</t>
  </si>
  <si>
    <t>Por la cual se expide el Estatuto General de Contratación de la Administración Pública</t>
  </si>
  <si>
    <t>Por medio de la cual se reglamentan las veedurías ciudadanas.</t>
  </si>
  <si>
    <t>Por el cual se establece el Reglamento Taurino.</t>
  </si>
  <si>
    <t>Por medio de la cual se establecen normas de seguridad en piscinas.</t>
  </si>
  <si>
    <t>Por la cual se regulan el funcionamiento y operación de los parques de diversiones, atracciones o dispositivos de entretenimiento, atracciones mecánicas y ciudades de hierro, parques acuáticos, temáticos, ecológicos, centros interactivos, zoológicos y acuarios en todo el territorio nacional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</si>
  <si>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</si>
  <si>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Por la cual se dictan normas orientadas a fortalecer los mecanismos de prevención, investigación y sanción de actos de corrupción y la efectividad del control de la gestión pública.</t>
  </si>
  <si>
    <t>Por la cual se toman medidas para formalizar el sector del espectáculo público de las artes escénicas, se otorgan competencias de inspección, vigilancia y control sobre las sociedades de gestión colectiva y se dictan otras disposiciones.</t>
  </si>
  <si>
    <t>Por la cual se expide el Código Nacional de Policía y Convivencia</t>
  </si>
  <si>
    <t>LEY 57</t>
  </si>
  <si>
    <t>15/04/1887</t>
  </si>
  <si>
    <t>Consejo Nacional Legislativo</t>
  </si>
  <si>
    <t xml:space="preserve">Código Civil </t>
  </si>
  <si>
    <t>LEY 80</t>
  </si>
  <si>
    <t>LEY 100</t>
  </si>
  <si>
    <t xml:space="preserve">Por la cual se crea el sistema de seguridad social integral y se dictan otras disposiciones. </t>
  </si>
  <si>
    <t>LEY 190</t>
  </si>
  <si>
    <t xml:space="preserve">Por la cual se dictan normas tendientes a preservar la moralidad en la administración pública y se fijan disposiciones con el fin de erradicar la corrupción administrativa. </t>
  </si>
  <si>
    <t>LEY 418</t>
  </si>
  <si>
    <t xml:space="preserve">Congreso de Colombia </t>
  </si>
  <si>
    <t>Por la cual se consagran unos instrumentos para la búsqueda de la convivencia, la eficacia de la justicia y se dictan otras disposiciones."</t>
  </si>
  <si>
    <t>El Gobierno podrá declararla caducidad o decretar la liquidación unilateral de todo contrato celebrado por una entidad pública, cuando el contratista incurra, con ocasión del contrato y en relación con las Organizaciones Armadas al margen de la ley</t>
  </si>
  <si>
    <t>LEY 489</t>
  </si>
  <si>
    <t>Por la cual se dictan normas sobre organización y funcionamiento de las entidades del orden nacional y se expiden las disposiciones, principios y reglas generales para el ejercicio de las atribuciones previstas en los numerales 15 y 16 del articulo 189 de la Constitución Política</t>
  </si>
  <si>
    <t>LEY 527</t>
  </si>
  <si>
    <t>por medio de la cual se define y reglamenta el acceso y uso de los mensajes de datos, del comercio electrónico y de las firmas digitales, y se establecen las entidades de certificación y se dictan otras disposiciones.</t>
  </si>
  <si>
    <t>LEY 816</t>
  </si>
  <si>
    <t>Por medio de la cual se apoya a la industria nacional a través de la contratación pública.</t>
  </si>
  <si>
    <t>LEY 842</t>
  </si>
  <si>
    <t>Por la cual se modifica la reglamentación del ejercicio de la ingeniería, de sus profesiones afines y de sus profesiones auxiliares, se adopta el Código de Ética Profesional y se dictan otras disposiciones.</t>
  </si>
  <si>
    <t>LEY 1150</t>
  </si>
  <si>
    <t>Por medio de la cual se introducen medidas para la eficiencia y la transparencia en la Ley 80 de 1993 y se dictan otras disposiciones generales sobre la contratación con Recursos Públicos</t>
  </si>
  <si>
    <t>LEY 1437</t>
  </si>
  <si>
    <t>Por la cual se expide el código de procedimiento administrativo y de lo contencioso administrativo.</t>
  </si>
  <si>
    <t>LEY 1474</t>
  </si>
  <si>
    <t>LEY 1508</t>
  </si>
  <si>
    <t>Por la cual se establece el régimen jurídico de las Asociaciones Público Privadas, se dictan otras normas orgánicas de presupuesto y se dictan otras disposiciones.</t>
  </si>
  <si>
    <t>LEY 1712</t>
  </si>
  <si>
    <t>Por medio de la cual se crea la Ley de Transparencia y del Derecho de Acceso a la Información Pública Nacional y se dictan otras disposiciones.</t>
  </si>
  <si>
    <t>LEY 1882</t>
  </si>
  <si>
    <t>Por la cual se adicionan, modifican y dictan disposiciones orientadas a fortalecer la contratación pública en Colombia, La Ley de Infraestructura y se dictan otras disposiciones</t>
  </si>
  <si>
    <t>LEY 2020</t>
  </si>
  <si>
    <t>Congreso de la Republica</t>
  </si>
  <si>
    <t>Por medio de la cual se crea el registro nacional de obras civiles inconclusas de las entidades estatales y se dictan otras disposiciones</t>
  </si>
  <si>
    <t>LEY 2024</t>
  </si>
  <si>
    <t>Por medio de la cual se adoptan normas de pago en plazos justos en el ámbito mercantil y se dictan otras disposiciones en materia de pago y facturación</t>
  </si>
  <si>
    <t>LEY 2040</t>
  </si>
  <si>
    <t>Por medio de la cual se adoptan medidas para impulsar el trabajo para adultos mayores y se dictan otras disposiciones</t>
  </si>
  <si>
    <t>LEY 2069</t>
  </si>
  <si>
    <t>Por medio del cual se impulsa el emprendimiento en Colombia</t>
  </si>
  <si>
    <t>LEY 2080</t>
  </si>
  <si>
    <t>Por medio de la cual se reforma el código de procedimiento Administrativo y de lo contencioso administrativo -ley 1437 De 2011- y se dictan otras disposiciones en materia de Descongestión en los procesos que se tramitan ante la Jurisdicción</t>
  </si>
  <si>
    <t>LEY 2116</t>
  </si>
  <si>
    <t>Por medio de la cual se modifica el Decreto Ley 1421 de 1993, referente al Estatuto Orgánico de Bogotá</t>
  </si>
  <si>
    <t>LEY 2160</t>
  </si>
  <si>
    <t>Por medio de la cual se modifica la ley 80 de 1993 y la ley 1150 de 2017</t>
  </si>
  <si>
    <t>LEY 2199</t>
  </si>
  <si>
    <t>Por medio de la cual se desarrolla el artículo 325 de la Constitución política y se expide el régimen especial de la Región metropolitana Bogotá - Cundinamarca</t>
  </si>
  <si>
    <r>
      <t>LEY 2</t>
    </r>
    <r>
      <rPr>
        <u/>
        <sz val="9"/>
        <color rgb="FF000000"/>
        <rFont val="Calibri"/>
        <family val="2"/>
        <scheme val="minor"/>
      </rPr>
      <t>210</t>
    </r>
  </si>
  <si>
    <t>Por medio de la cual se reglamenta la actividad del entrenador (A) deportivo (A) y se dictan otras disposiciones</t>
  </si>
  <si>
    <t>LEY 1221</t>
  </si>
  <si>
    <t>por la cual se establecen normas para promover y regular el Teletrabajo y se dictan otras disposiciones.</t>
  </si>
  <si>
    <t>LEY 2195</t>
  </si>
  <si>
    <t xml:space="preserve">Por medio de la cual se adoptan medidas en materia de transparencia,  prevención y lucha contra la corrupción, y se dictan otras dispocisiones.  </t>
  </si>
  <si>
    <t>LEY 23</t>
  </si>
  <si>
    <t xml:space="preserve">Ley 17 </t>
  </si>
  <si>
    <t>Por la cual se modifica el Presupuesto de Rentas y Recursos de Capital, el Decreto-Ley de Apropiaciones para la vigencia fiscal del 1o. de enero al 31 de Diciembre de 1992 y se dictan otras Disposiciones.</t>
  </si>
  <si>
    <t>Articulo 15</t>
  </si>
  <si>
    <t xml:space="preserve">Ley 21 </t>
  </si>
  <si>
    <t>Por la cual se decreta el Presupuesto de Rentas y Recursos de Capital y la Ley de Apropiaciones para la vigencia fiscal del 1o. de Enero al 31 de Diciembre de 1993</t>
  </si>
  <si>
    <t>Articulo 100</t>
  </si>
  <si>
    <t>LEY  80</t>
  </si>
  <si>
    <t>LEY 99</t>
  </si>
  <si>
    <t>Por la cual se crea el Ministerio del Medio Ambiente, se reordena el Sector Público encargado de la gestión y conservación del medio ambiente y los recursos naturales renovables, se organiza el Sistema Nacional Ambiental, SINA, y se dictan otras disposiciones.</t>
  </si>
  <si>
    <t>LEY 400</t>
  </si>
  <si>
    <t>por el cual se adoptan normas sobre construcciones sismo resistentes.</t>
  </si>
  <si>
    <t>TODO</t>
  </si>
  <si>
    <t>LEY  361</t>
  </si>
  <si>
    <t>Por la cual se establecen mecanismos de integración social de la personas con limitación y se dictan otras disposiciones</t>
  </si>
  <si>
    <t>Art. 1-2-3-4-26-43-44-45-46-48-49-50</t>
  </si>
  <si>
    <t>LEY  388</t>
  </si>
  <si>
    <t>Por la cual se modifica la Ley 9 de 1989, y la Ley 2 de 1991 y se dictan otras disposiciones.</t>
  </si>
  <si>
    <t>Art. 3-4-5-8-9-11-12-15-16-17-18-19-99-100-101-102-103-104-105-106-107-108-109</t>
  </si>
  <si>
    <t>LEY  610</t>
  </si>
  <si>
    <t>Por la cual se establece el trámite de los procesos de responsabilidad fiscal de competencia de las contralorías.</t>
  </si>
  <si>
    <t>LEY  734</t>
  </si>
  <si>
    <t>Por la cual se expide el Código Disciplinario Único</t>
  </si>
  <si>
    <t>ítulo V. Garantías en la Contratación de la Administración Pública.</t>
  </si>
  <si>
    <t>LEY 776</t>
  </si>
  <si>
    <t>Por la cual se dictan normas sobre la organización, administración y prestaciones del sistema general de riesgos profesionales.</t>
  </si>
  <si>
    <t>ART:1,4,8,21</t>
  </si>
  <si>
    <t>LEY 789</t>
  </si>
  <si>
    <t>Por la cual se dictan normas para apoyar el empleo y ampliar la protección social y se modifican algunos artículos del Código Sustantivo de Trabajo.</t>
  </si>
  <si>
    <t>Art. 1,50</t>
  </si>
  <si>
    <t>LEY 797</t>
  </si>
  <si>
    <t>Por la cual se reforman algunas disposiciones del sistema general de pensiones previsto en la ley 100 de 1993 y se dictan otras disposiciones.</t>
  </si>
  <si>
    <t>ART:1,2,3,4,5,6,7,8,9,10,11,12,13,14,15,16,17,18,19,20,21,22,23,24</t>
  </si>
  <si>
    <t>LEY  1229</t>
  </si>
  <si>
    <t>Por la cual se modifica y adiciona la Ley 400 del 19 de agosto de 1997</t>
  </si>
  <si>
    <t>LEY 1523</t>
  </si>
  <si>
    <t xml:space="preserve">Por la cual se adopta la política nacional de gestión del riesgo de
desastres y se establece el Sistema Nacional de Gestión del Riesgo
de Desastres y se dictan otras disposiciones
</t>
  </si>
  <si>
    <t>Art. 1</t>
  </si>
  <si>
    <t>todo</t>
  </si>
  <si>
    <t>Congreso de la República</t>
  </si>
  <si>
    <t>Por la cual se reglamenta la profesión de Nutrición y Dietética.</t>
  </si>
  <si>
    <t>N.A.</t>
  </si>
  <si>
    <t>Por la cual se expide la ley general de educación.</t>
  </si>
  <si>
    <t>Por la cual se dictan disposiciones para el fomento del deporte, la recreación, el aprovechamiento del tiempo libre y la Educación Física y se crea el Sistema Nacional del Deporte.
 Modificada por la Ley 494 de 1999, Reformada por la Ley 582 de 2000</t>
  </si>
  <si>
    <t>Por la cual se reglamenta la profesión de enfermería en Colombia y se dictan otras disposiciones.</t>
  </si>
  <si>
    <t>Por la cual se reglamenta el ejercicio de la profesión de fisioterapia, se dictan normas en materia de ética profesional y otras disposiciones.</t>
  </si>
  <si>
    <t>por medio de la cual se define el deporte asociado de personas con limitaciones físicas, mentales o sensoriales, se reforma la Ley 181 de 1995 y el Decreto 1228 de 1995, y se dictan otras disposiciones.</t>
  </si>
  <si>
    <t>Por la cual se modifica la ley 582 de 2000, y se dictan otras disposiciones.</t>
  </si>
  <si>
    <t>NA</t>
  </si>
  <si>
    <t>Congreso de la República - Por la cual se reglamenta el ejercicio de la profesión de bacteriología, se dicta el Código de Bioética y otras disposiciones.</t>
  </si>
  <si>
    <t>Por la cual se oficializa la Política de Desarrollo Nacional de educación física.</t>
  </si>
  <si>
    <t>Por la cual se reglamenta el ejercicio de la profesión de Psicología, se dicta el Código Deontológico y Bioético y otras disposiciones.</t>
  </si>
  <si>
    <t xml:space="preserve">Por la cual se expide el código de la infancia y la adolescencia. </t>
  </si>
  <si>
    <t xml:space="preserve">Art. 41 </t>
  </si>
  <si>
    <t xml:space="preserve">OBLIGACIONES DEL ESTADO (...) 24. Fomentar el deporte, la recreación y las actividades de supervivencia, y facilitar los materiales y útiles necesarios para su práctica regular y continuada.“El estado es el contexto institucional en el desarrollo integral de los niños, las niñas y los adolescentes”. En cumplimiento de la precitada Ley y sus funciones en los niveles nacional, departamental, distrital y municipal deberá en su numeral 24 dispone: “Fomentar el deporte, la recreación y las actividades de supervivencia y facilitar los materiales y útiles necesarios para su práctica regular y continuada”. </t>
  </si>
  <si>
    <t>Por medio de la cual se define la obesidad y las enfermedades crónicas no transmisibles asociadas a esta como una prioridad de salud pública y se adoptan medidas para su control, atención y prevención.</t>
  </si>
  <si>
    <t>Por la cual se modifica transitoriamente el periodo de realización de los juegos deportivos nacionales, juegos paralímpicos nacionales y cambia la denominación del evento deportivo juegos paralímpicos nacionales por juegos paranacionales.</t>
  </si>
  <si>
    <t>Ministerio del Deporte</t>
  </si>
  <si>
    <t>Por la cual se transforma el departamento administrativo del deporte, la recreación, la actividad física y el aprovechamiento del tiempo libre (coldeportes) en el ministerio del deporte.</t>
  </si>
  <si>
    <t>Por medio de la cual se aprueba la Convención sobre los Derechos del Niño adoptada por la Asamblea General de las Naciones Unidas el 20 de noviembre de 1989.</t>
  </si>
  <si>
    <t>Por medio de la cual se crean algunas normas a favor de la población sorda aprobando el lenguaje de señas como oficial de la comunidad sorda.</t>
  </si>
  <si>
    <t>Por la cual se hacen algunas modificaciones y adiciones al Decreto-ley 1228 de 1995 y a la Ley 181 de 1995.</t>
  </si>
  <si>
    <t xml:space="preserve">Todo </t>
  </si>
  <si>
    <t xml:space="preserve">N.A. </t>
  </si>
  <si>
    <t>Por la cual se crea la ley de la juventud y se dictan otras disposiones.</t>
  </si>
  <si>
    <t>Por la cual se institucionaliza el Día de la Niñez y la Recreación y se dictan otras disposiciones.</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</si>
  <si>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</si>
  <si>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 xml:space="preserve">"Por la cual se expide el Código Nacional de Tránsito Terrestre y se dictan otras disposiciones". </t>
  </si>
  <si>
    <t>Artículo 94 y 95</t>
  </si>
  <si>
    <t xml:space="preserve">MOTOCICLETAS, MOTOCICLOS Y MOTOTRICICLOS. Los conductores de
bicicletas, triciclos, motocicletas, motociclos y mototriciclos, estarán sujetos a las
siguientes normas:
Deben transitar por la derecha de las vías a distancia no mayor de un (1) metro de
la acera u orilla y nunca utilizar las vías exclusivas para servicio público colectivo.
Los conductores de estos tipos de vehículos y sus acompañantes deben vestir
chalecos o chaquetas reflectivas de identificación que deben ser visibles cuando
se conduzca entre las 18:00 y las 6:00 horas del día siguiente, y siempre que la
visibilidad sea escasa.
Los conductores que transiten en grupo lo harán uno detrás de otro.
No deben sujetarse de otro vehículo o viajar cerca de otro carruaje de mayor
tamaño que lo oculte de la vista de los conductores que transiten en sentido
contrario. 
No deben transitar sobre las aceras, lugares destinados al tránsito de peatones y
por aquellas vías en donde las autoridades competentes lo prohíban. Deben
conducir en las vías públicas permitidas o, donde existan, en aquellas
especialmente diseñadas para ello.
Deben respetar las señales, normas de tránsito y límites de velocidad.
No deben adelantar a otros vehículos por la derecha o entre vehículos que
transiten por sus respectivos carriles. Siempre utilizarán el carril libre a la izquierda
del vehículo a sobrepasar.
Deben usar las señales manuales detalladas en el artículo 69 de este código.
Reglamentado por la Resolución del Min. Transporte 1737 de 2004. Los
conductores y los acompañantes cuando hubieren, deberán utilizar casco de
seguridad, de acuerdo como fije el Ministerio de Transporte.
La no utilización del casco de seguridad cuando corresponda dará lugar a la
inmovilización del vehículo.
Ver Resolución de la S.T.T. 09 de 2002 , Ver el art. 100, Acuerdo Distrital 79 de
2003
ARTÍCULO 95. NORMAS ESPECÍFICAS PARA BICICLETAS Y TRICICLOS. Las
bicicletas y triciclos se sujetarán a las siguientes normas específicas:
No podrán llevar acompañante excepto mediante el uso de dispositivos diseñados
especialmente para ello, ni transportar objetos que disminuyan la visibilidad o que
los incomoden en la conducción.
Cuando circulen en horas nocturnas, deben llevar dispositivos en la parte
delantera que proyecten luz blanca, y en la parte trasera que reflecte luz roja.
PARÁGRAFO. Los Alcaldes Municipales podrán restringir temporalmente los días
domingos y festivos, el tránsito de todo tipo de vehículos por las vías nacionales o
departamentales que pasen por su jurisdicción, a efectos de promover la práctica
de actividades deportivas tales como el ciclismo, el atletismo, el patinaje, las
caminatas y similares, así como, la recreación y el esparcimiento de los habitantes
de su jurisdicción, siempre y cuando haya una vía alterna por donde dichos
vehículos puedan hacer su tránsito normal. 
</t>
  </si>
  <si>
    <t>Por medio de la cual se declara de interés social, cultural y deportivo el Festival de Verano de Bogotá.</t>
  </si>
  <si>
    <t>Por la cual se establecen normas tendientes a la equiparación de oportunidades para las personas sordas y sordociegas y se dictan otras disposiciones.</t>
  </si>
  <si>
    <t>Por medio de la cual se organiza el Sistema Nacional de Discapacidad y se dictan otras disposiciones.</t>
  </si>
  <si>
    <t>Por la cual se adiciona la Ley 361 de 1997</t>
  </si>
  <si>
    <t>Por medio de la cual se aprueba la "Convención Internacional sobre los Derechos de las personas con discapacidad", adoptada por la Asamblea de las naciones Unidas el 13 de diciembre de 2006.</t>
  </si>
  <si>
    <t>Se reforma la Ley 769 de 2002 Código Nacional de Tránsito.</t>
  </si>
  <si>
    <t>“Por medio de la cual se reconocen las enfermedades huérfanas como de especial interés y se adoptan normas tendientes a garantizar la protección social por parte del Estado colombiano a la población que padece de enfermedades huérfanas y sus cuidadores” y Modificado por el artículo 140 de la Ley Nacional 1438 de 2011 sobre su denominación y la periodicidad de actualización del listado de enfermedades huérfanas</t>
  </si>
  <si>
    <t>Por la cual se dictan medidas de atención, asistencia y reparación integral a las víctimas del conflicto armado interno y se dictan otras disposiciones.</t>
  </si>
  <si>
    <t>Por medio de la cual se establecen las disposiciones para garantizar el pleno ejercicio de los derechos de las personas con discapacidad</t>
  </si>
  <si>
    <t>Por medio de la cual se expide el estatuto de ciudadanía juvenil y se dictan otras disposiciones</t>
  </si>
  <si>
    <t>Por la cual se expide el Código Nacional de Policía y Convivencia.</t>
  </si>
  <si>
    <t>Por la cual se establece la política de Estado para el Desarrollo Integral de la Primera Infancia de Cero a Siempre y se dictan otras disposiciones.</t>
  </si>
  <si>
    <t xml:space="preserve">Por la cual se modifica la Ley Estatutaria 1622 de 2013, por medio de la cual se expide el Estatuto de Ciudadanía Juvenil, y se dictan otras dispocisiones. </t>
  </si>
  <si>
    <t>Por la cual se transforma el Departamento Administrativo del Deporte, la Recreación, la Actividad física y el Aprovechamiento del Tiempo Libre (Coldeportes) en el Ministerio del Deporte.</t>
  </si>
  <si>
    <t>El sector deporte, recreación, actividad física, y aprovechamiento del tiempo libre está integrado por el Ministerio del Deporte y por las entidades que se le adscriban o vinculen.</t>
  </si>
  <si>
    <t>TÍTULO II</t>
  </si>
  <si>
    <t>De la publicidad y del contenido de la información</t>
  </si>
  <si>
    <t>Por la cual se crea la Semana Nacional del Blog y otros contenidos creativos digitales y se dictan otras disposiciones</t>
  </si>
  <si>
    <t>Por la cual se moderniza el sector de las Tecnologías de la Información y las Comunicaciones (TIC), se distribuyen competencias, se crea un regulador único y se dictan otras disposiciones</t>
  </si>
  <si>
    <t>LEY 9</t>
  </si>
  <si>
    <t>Por la cual se dictan Medidas Sanitarias.</t>
  </si>
  <si>
    <t>1 al 218, 491 al 514: La Ley establece las normas generales que servirán de base a las disposiciones y regalmentaciones necesarias para preservar, restaurar y mejorar las condiciones sanitarias en lo que se relaciona a la salud humana y el ambiente.
 Tambien establece los procedimientos y las medidas que se deben adoptar para la regulación, legalización y control de los residuos y materiales que afectan o pueden afectar las condiciones sanitarias del Ambiente.</t>
  </si>
  <si>
    <t>LEY 140</t>
  </si>
  <si>
    <t>Por la cual se reglamenta la Publicidad Exterior Visual en el Territorio Nacional.</t>
  </si>
  <si>
    <t>Artículo 1: No se considera Publicidad Exterior Visual para efectos de la presente Ley, la señalización vial, la nomenclatura urbana o rural, la información sobre sitios históricos, turísticos y culturales, y aquella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Tampoco se considera Publicidad Exterior Visual las expresiones artísticas como pinturas o murales, siempre que no contengan mensajes comerciales o de otra naturaleza.</t>
  </si>
  <si>
    <t>LEY 599</t>
  </si>
  <si>
    <t>LEY 1672</t>
  </si>
  <si>
    <t>Por la cual se establecen los lineamientos para la adopción de una política pública de gestión integral de Residuos de Aparatos Eléctricos y Electrónicos (RAEE), y se dictan otras disposiciones.</t>
  </si>
  <si>
    <t>1 al 6</t>
  </si>
  <si>
    <t>Artículo 1 al 6: La presente ley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t>
  </si>
  <si>
    <t>LEY 1952 de 2021</t>
  </si>
  <si>
    <t>Por medio de la cual se expide el código general disciplinario se derogan la ley 734 de 2002 y algunas disposiciones de la ley 1474 de 2011, relacionadas con el derecho disciplinario.</t>
  </si>
  <si>
    <t>Congreso de la Republica de Colombia</t>
  </si>
  <si>
    <t>LEY 4</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</si>
  <si>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</si>
  <si>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Ley 594</t>
  </si>
  <si>
    <t>Por medio de la cual se dicta la Ley General de Archivos y se dictan otras disposiciones.</t>
  </si>
  <si>
    <t>Ley 1010</t>
  </si>
  <si>
    <t>Por medio de la cual se adoptan medidas para prevenir, corregir y sancionar el acoso laboral y otros hostigamientos en el marco de las relaciones de trabajo.</t>
  </si>
  <si>
    <t>LEY 1527</t>
  </si>
  <si>
    <t>Por medio de la cual se establece un marco general para la libranza o descuento directo y se dictan otras disposiciones.</t>
  </si>
  <si>
    <t>Ley 1562</t>
  </si>
  <si>
    <t>Por la cual se modifica el Sistema de Riesgos Laborales y se dictan otras disposiciones en materia de Salud Ocupacional.</t>
  </si>
  <si>
    <t>LEY 1566</t>
  </si>
  <si>
    <t>Por la cual se dictan normas para garantizar la atención integral a personas que consumen sustancias psicoactivas y se crea el premio nacional "entidad comprometida con la prevención del consumo, abuso y
 adicción a sustancias" psicoactivas</t>
  </si>
  <si>
    <t>Ley 1616</t>
  </si>
  <si>
    <t>Por medio de la cual se expide la Ley de salud mental y se dictan otras disposiciones</t>
  </si>
  <si>
    <t>Únicamente aplica artículo 9</t>
  </si>
  <si>
    <t>Ley 1811</t>
  </si>
  <si>
    <t>Por la cual se otorgan incentivos para promover el uso de la bicicleta en el territorio nacional y se modifica el Código Nacional de Tránsito.</t>
  </si>
  <si>
    <t>Ley 1823</t>
  </si>
  <si>
    <t>Por medio de la cual se adopta la estrategia Salas amigas de la familia lactante del entorno laboral en Entidades Públicas Territoriales y empresas privadasy se dictan otras disposiciones</t>
  </si>
  <si>
    <t>Ley 1857</t>
  </si>
  <si>
    <t>Por medio de la cual se modifica la Ley 1361 de 2009 para adicionar y complementar las medidas de protección de la familia y se dictan otras disposiciones</t>
  </si>
  <si>
    <t>LEY 1902</t>
  </si>
  <si>
    <t>Por medio de la cual se establece un marco general para la libranza o descuento directo y se dictan otras disposiciones/modifica la Ley 1527 de 2012</t>
  </si>
  <si>
    <t>Ley 1960</t>
  </si>
  <si>
    <t>Por el cual se modifican la Ley 909 de 2004, el Decreto Ley 1567 de 1998 y se dictan otras disposiciones</t>
  </si>
  <si>
    <t>Ley 1996</t>
  </si>
  <si>
    <t>Por medio de la cual se establece el régimen para el ejercicio de la capacidad legal de las personas con discapacidad mayores de edad</t>
  </si>
  <si>
    <t>LEY 2088</t>
  </si>
  <si>
    <t>Congreso de la República y Otros</t>
  </si>
  <si>
    <t xml:space="preserve">Por la cual se regula el trabajo en casa </t>
  </si>
  <si>
    <t>Ley 2114</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</si>
  <si>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</si>
  <si>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Ley 2121 de 2021</t>
  </si>
  <si>
    <t>"Por medio de la cual se crea el régimen de Trabajo Remoto y se establecen normas para promoverlo, regularlo y se dictan otras disposiciones"</t>
  </si>
  <si>
    <t>Ley 2141 de 2021</t>
  </si>
  <si>
    <t>Congreso de colombia</t>
  </si>
  <si>
    <t>por medio de la cual se modifican los artículos 239 y 240 del
cst, con el fin de establecer el fuero de paternidad</t>
  </si>
  <si>
    <t>Modifíquense los numerales 2 y 3 del artículo 239 del Código
Sustantivo del Trabajo y adiciónese 1 numeral nuevo, así:
Artículo 239. Prohibición de despido.</t>
  </si>
  <si>
    <t>Ley 1322 de 2009</t>
  </si>
  <si>
    <t>"Por la cual se autoriza la prestación del servicio de auxiliar jurídico ad honórem en los organismos y entidades de la Rama Ejecutiva del orden nacional, territorial y sus representaciones en el exterior"</t>
  </si>
  <si>
    <t>LEY 30 DE 1992</t>
  </si>
  <si>
    <t>"Por la cual se organiza el servicio público de la Educación Superior"</t>
  </si>
  <si>
    <t>Ley 1780 de 2016</t>
  </si>
  <si>
    <t>“Por medio de la cual se promueve el empleo y el emprendimiento juvenil, se generan medidas para superar barreras de acceso al mercado de trabajo y se dictan otras disposiciones”</t>
  </si>
  <si>
    <t xml:space="preserve">Art 13, 15,16 y 17 </t>
  </si>
  <si>
    <t>Ley 2043 de 2020</t>
  </si>
  <si>
    <t>Por medio de la cual se reconocen las prácticas laborales como experiencia profesional yio relacionada y se dictan otras disposiciones</t>
  </si>
  <si>
    <t>Ley 1952</t>
  </si>
  <si>
    <t>Por medio de la cual se expide el Código General Disciplinario</t>
  </si>
  <si>
    <t>Ley 2094</t>
  </si>
  <si>
    <t>Por medio de la cual se establece se reforma la Ley 1952 de 2019</t>
  </si>
  <si>
    <t>Ley 2191</t>
  </si>
  <si>
    <t>Por medio de la cual se establece se regula la desconexión laboral</t>
  </si>
  <si>
    <t xml:space="preserve">Ley 1503 de 2011 </t>
  </si>
  <si>
    <t>Por la cual se promueve la formación de hábitos, comportamientos y conductas seguros en la vía y se dictan otras disposiciones.</t>
  </si>
  <si>
    <t xml:space="preserve"> Ley 2050 de 2020</t>
  </si>
  <si>
    <t>- Por medio de la cual se modifica y adiciona la ley 1503 de 2011 y se dictan otras disposiciones en seguridad vial y tránsito.</t>
  </si>
  <si>
    <t>Ley 2207 de 2022</t>
  </si>
  <si>
    <t>Por medio del cual se modifica el Decreto Legislativo 491 de 2020”, el cual fue proferido durante la declaración del estado de emergencia económica, social y ecológica por causa de la pandemia de COVID-19. La ley deroga el artículo 5 del Decreto Legislativo, el cual extendía el término de respuesta de los derechos de petición. Ahora, los tiempos de respuesta vuelven a ser los que establece el artículo 14 de la Ley 1437 de 2011, estos son:
 Término general de 15 días a partir de la recepción del derecho de petición.
 Término especial de 10 días a partir de la recepción de las peticiones de documentos y de información.
 Término especial de 30 días a partir de la recepción de las peticiones mediante las cuales se eleva una consulta a las autoridades en relación con las materias a su cargo.</t>
  </si>
  <si>
    <t xml:space="preserve">Ley 2209 de 2022 2021 </t>
  </si>
  <si>
    <t>ARTÍCULO 10. Modifíquese el artículo 18 de la Ley 1010 de 2006, el cual
 quedará así: Artículo 18. Caducidad. Las acciones derivadas del acoso laboral caducarán en tres (3) años a partir de la fecha en que hayan ocurrido las conductas a que hace referencia esta Ley.
 ARTÍCULO 20 • La presente ley rige a partir de la fecha de su promulgación.</t>
  </si>
  <si>
    <t>Por la cual se expiden disposiciones para adelantar el programa de renovación de la administración pública y se otorgan unas facultades Extraordinarias al Presidente de la República</t>
  </si>
  <si>
    <t>Capítulo III</t>
  </si>
  <si>
    <t>Gobierno en Línea</t>
  </si>
  <si>
    <t>Por la cual se expide el Código de Procedimiento Penal (Corregida de conformidad con el DECRETO 2770 de 2004)"</t>
  </si>
  <si>
    <t>Por la cual se dictan disposiciones sobre racionalización de trámites y procedimientos administrativos de los organismos y entidades del Estado y de los particulares que ejercen funciones públicas o prestan servicios públicos</t>
  </si>
  <si>
    <t>Por la cual se establecen normas para promover y regular el Teletrabajo y se dictan otras disposiciones</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</si>
  <si>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</si>
  <si>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</si>
  <si>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definen Principios y conceptos sobre la sociedad de la información y la organización de las Tecnologías de la Información y las Comunicaciones -TIC-, se crea la Agencia Nacional del Espectro y se dictan otras disposiciones</t>
  </si>
  <si>
    <t>Por el cual se dictan disposiciones generales para la protección de datos personales</t>
  </si>
  <si>
    <t xml:space="preserve">Por medio de la cual se establecen las disposiciones para garantizar el pleno ejercicio de los derechos de las personas con </t>
  </si>
  <si>
    <t>Artículo 14</t>
  </si>
  <si>
    <t>Como manifestación directa de la igualdad
material y con el objetivo de fomentar la vida autónoma e independiente de las
personas con discapacidad, las entidades del orden nacional, departamental,
distrital y local garantizarán el acceso de estas personas, en igualdad de
condiciones, al entorno físico, al transporte, a la información y a las
comunicaciones, incluidos los sistemas y tecnologías de la información y las
comunicaciones, el espacio público, los bienes públicos, los lugares abiertos al
público y los servicios públicos, tanto en zonas urbanas como rurales.</t>
  </si>
  <si>
    <t>Por medio de la cual se aprueba el «convenio sobre la ciberdelincuencia», adoptado el 23 de noviembre de 2001, en budapest</t>
  </si>
  <si>
    <t>POR LA CUAL CREA EL MINISTERIO DE CIENCIA, TECNOLOGÍA E INNOVACIÓN, SE FORTALECE EL SISTEMA NACIONAL DE CIENCIA, TECNOLOGÍA E INNOVACIÓN Y SE DICTAN OTRAS DISPOSICIONES</t>
  </si>
  <si>
    <t>Por el cual se expide el Plan Nacional de Desarrollo 2018-2022.
“Pacto por Colombia, Pacto por la Equidad”.</t>
  </si>
  <si>
    <t>Artículo 147</t>
  </si>
  <si>
    <t>Las entidades territoriales podrán definir estrategias de ciudades y territorios inteligentes</t>
  </si>
  <si>
    <t>Por la cual se moderniza el Sector de las Tecnologías de la Información y las Comunicaciones -TIC, se distribuyen competencias, se crea un Regulador Único y se dictan otras disposiciones</t>
  </si>
  <si>
    <t>LEY 2052</t>
  </si>
  <si>
    <t>LEY 47</t>
  </si>
  <si>
    <t>Normas sobre patrimonio documental, artístico, Bibliotecas, museos, archivos y prohibiciones.</t>
  </si>
  <si>
    <t>Se dictan algunas disposiciones sobre bibliotecas, nuseos y archivos y sobre documentos y objetos de interés públiocs.</t>
  </si>
  <si>
    <t>Publicidad de los actos y documentos oficiales</t>
  </si>
  <si>
    <t>Ordenan la publicidad de los actos y documentos ofciales.</t>
  </si>
  <si>
    <t>LEY 44</t>
  </si>
  <si>
    <t>Derechos de autor</t>
  </si>
  <si>
    <t>Artículos 1 y 2.</t>
  </si>
  <si>
    <t>Se modifica y adiciona la Ley 263 de 1982 y se modifica la Ley 29 de 1944</t>
  </si>
  <si>
    <t>Por la cual se crea el Archivo General de la Nación y se dictan otras disposiciones.</t>
  </si>
  <si>
    <t>Toda</t>
  </si>
  <si>
    <t>Creacion del AGN</t>
  </si>
  <si>
    <t>Por la cual se expide el Código Penal. Falsedad de Documentos.</t>
  </si>
  <si>
    <t>Transparencia de los documentos en el codigo penal.</t>
  </si>
  <si>
    <t>Ley 951</t>
  </si>
  <si>
    <t>Por la cual se crea el acta de informe de gestión</t>
  </si>
  <si>
    <t>Informe de gestión.</t>
  </si>
  <si>
    <t>LEY 962</t>
  </si>
  <si>
    <t>Artículos 6, 10 y 28.</t>
  </si>
  <si>
    <t>Tramites y procedimientos.</t>
  </si>
  <si>
    <t>Ley 1185</t>
  </si>
  <si>
    <t>Por la cual se modifica y adiciona la Ley 397 de 1997 Ley General de Cultura y se dictan otras disposiciones.</t>
  </si>
  <si>
    <t>Ley 1273</t>
  </si>
  <si>
    <t>Artículo 1.</t>
  </si>
  <si>
    <t>Por la cual se expide el Código de Procedimiento Administrativo y de lo Contencioso Administrativo.</t>
  </si>
  <si>
    <t>LEY 1564</t>
  </si>
  <si>
    <t>Por medio de la cual se expide el Código General del Proceso y se dictan otras disposiciones.</t>
  </si>
  <si>
    <t>Art. 243, 244, 248, 252, 257, 265.</t>
  </si>
  <si>
    <t>LEY 1755</t>
  </si>
  <si>
    <t>Por medio de la cual se regula el Derecho Fundamental de Petición y se sustituye un título del Código de Procedimiento Administrativo y de lo Contencioso Administrativo.</t>
  </si>
  <si>
    <t>Artículos: 15, 16, 17, 18, 19, 20, 21, 22 y 23.</t>
  </si>
  <si>
    <t>Por la cual la Nación contribuye a la realización de los primer os juegos deportivos de los Territorios Nacionales y de los X y XI juegos deportivos nacionales, y se dictan medidas relacionadas con el fomento del deporte y la cultura.</t>
  </si>
  <si>
    <t>Normativo del Presupuesto General de la Nación</t>
  </si>
  <si>
    <t xml:space="preserve">Artículo 55 </t>
  </si>
  <si>
    <t xml:space="preserve">Modificado por el art. 32, Ley 179 de 1994. El Ministerio de Hacienda y Crédito Público y el Departamento Nacional de Planeación elaborarán el Programa Anual de Caja para la aprobación del Consejo Superior de Política Fiscal. Este comprenderá la totalidad de ingresos y gastos autorizados en la ley de presupuesto, y se presentará a nivel mensual por organismos y entidades, clasificado de acuerdo con las categorías del Presupuesto General de la Nación. Este programa se revisará y ajustará cuando el Consejo de Política Fiscal lo juzgue conveniente. </t>
  </si>
  <si>
    <t>Por la cual se establece la Ley Orgánica del Plan de Desarrollo.</t>
  </si>
  <si>
    <t>Por el cual se dictan disposiciones para el fomento del deporte, la recreación, el aprovechamiento del tiempo libre y la Educación Física y se crea el Sistema Nacional del Deporte.</t>
  </si>
  <si>
    <t xml:space="preserve"> Impuesto a Espectáculos Públicos. El impuesto a los espectáculos públicos a que se refieren la Ley 47 de 1968 y la Ley 30 de 1971, será el 10% del valor de la correspondiente entrada al espectáculo, excluidos los demás impuestos indirectos que hagan parte de dicho valor. La persona natural o jurídica responsable del espectáculo será responsable del pago de dicho impuesto. La autoridad municipal o distrital que otorgue el permiso para la realización del espectáculo, deberá exigir previamente el importe efectivo del impuesto o la garantía bancaria o de seguros correspondiente, la cual será exigible dentro de las 24 horas siguientes a la realización del espectáculo. El valor efectivo del impuesto, será invertido por el municipio o distrito de conformidad con lo establecido en el artículo 70 de la presente Ley.
Parágrafo.- Las exenciones del impuesto a Espectáculos Públicos son las taxativamente enumeradas en el artículo 75 de la Ley 2 de 1976. Para gozar de tales exenciones, el Instituto Colombiano de Cultura, Colcultura, expedirá actos administrativos motivados con sujeción al artículo citado. Todo lo anterior se entiende sin perjuicio de lo establecido en el artículo 125 de la Ley 6 de 1992.</t>
  </si>
  <si>
    <t>Por la cual se expiden normas en materia Tributaria y se dictan otras disposiciones fiscales de las Entidades Territoriales.</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</si>
  <si>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</si>
  <si>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Por la cual se expiden normas en materia tributaria, se dictan disposiciones sobre el tratamiento a los fondos obligatorios para la vivienda de interés social y se introducen normas para fortalecer las finanzas de la Rama Judicial.</t>
  </si>
  <si>
    <t>Por medio de la cual se reglamenta la determinación de responsabilidad patrimonial de los agentes del Estado a través del ejercicio de la acción de repetición o de llamamiento en garantía con fines de repetición.</t>
  </si>
  <si>
    <t>Por la cual se expiden normas en materia tributaria y penal del orden nacional y territorial, y se dictan otras disposiciones.</t>
  </si>
  <si>
    <t>Por la cual se dictan normas orgánicas en materia de presupuesto, responsabilidad y transparencia fiscal y se dictan otras disposiciones.</t>
  </si>
  <si>
    <t>Por la cual se establecen normas tributarias, aduaneras, fiscales y de control para estimular el crecimiento económico y el saneamiento de las finanzas públicas.</t>
  </si>
  <si>
    <t>Por la cual se dictan las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t>
  </si>
  <si>
    <t>Por la cual se dictan normas para la normalización de la cartera pública y se dictan otras disposiciones.</t>
  </si>
  <si>
    <t>Por la cual se expide el Código de la Infancia y la Adolescencia.</t>
  </si>
  <si>
    <t>Por el cual se expide el Estatuto Tributario de los impuestos administrados por la Dirección General de Impuesto Nacionales.</t>
  </si>
  <si>
    <t>Por la cual se desarrollan los artículos 356 y 357 de la Constitución Política y se dictan otras disposiciones.</t>
  </si>
  <si>
    <t>Por medio de la cual se modifica el artículo 4° de la Ley 30 de 1971 y se dictan otras disposiciones.</t>
  </si>
  <si>
    <t>Por medio de la cual se dictan normas orgánicas en materia de presupuesto, responsabilidad y transparencia fiscal para las entidades territoriales</t>
  </si>
  <si>
    <t>Por la cual se expiden normas en materia tributaria y se dictan otras disposiciones.</t>
  </si>
  <si>
    <t>Por la cual se regula la organización y el funcionamiento del Sistema General de Regalías.</t>
  </si>
  <si>
    <t>Por la cual se modifica parcialmente el Estatuto Tributario.</t>
  </si>
  <si>
    <t>Pérdida de vigencia por expedición de nuevo plan de desarrollo 2014-2018.</t>
  </si>
  <si>
    <t>CONGRESO DE COLOMBIA</t>
  </si>
  <si>
    <t>Por la cual se expiden Normas de Finaciamiento para el Restablecimiento del Equilibrio del Presupuesto General y se dictantan otras dispociones</t>
  </si>
  <si>
    <t>Código Civil.</t>
  </si>
  <si>
    <t>Por medio de la cual se crean mecanismos para descongestionar los Despachos Judiciales, y se dictan otras disposiciones.
 &lt;Reglamentado por el decreto nacional 800 de 1991&gt;</t>
  </si>
  <si>
    <t>LEY 270</t>
  </si>
  <si>
    <t>Estatutaria de la Administración de Justicia</t>
  </si>
  <si>
    <t>LEY 383</t>
  </si>
  <si>
    <t>Por la cual se expiden normas tendientes a fortalecer la lucha contra la evasión y el contrabando, y se dictan otras disposiciones.</t>
  </si>
  <si>
    <t>LEY 446</t>
  </si>
  <si>
    <t>LEY 488</t>
  </si>
  <si>
    <t>LEY 678</t>
  </si>
  <si>
    <t>por medio de la cual se reglamenta la determinación de responsabilidad patrimonial de los agentes del Estado a través del ejercicio de la acción de repetición o de llamamiento en garantía con fines de repetición.</t>
  </si>
  <si>
    <t>LEY 712</t>
  </si>
  <si>
    <t>Por medio del cual se reforma el Código Procesal del Trabajo</t>
  </si>
  <si>
    <t>LEY 863</t>
  </si>
  <si>
    <t>LEY 909</t>
  </si>
  <si>
    <t>Por el cual se expiden normas que regulan el empleo público, la carrera administrativa, gerencia pública y se dictan otras disposiciones.
 &lt;Reglamentada por el decreto nacional 4500 de 2005 y el decreto nacional 3905 de 2009 y decreto nacional4567 de 2011&gt;</t>
  </si>
  <si>
    <t>LEY 996</t>
  </si>
  <si>
    <t>por medio de la cual se reglamenta la elección de Presidente de la República, de conformidad con el artículo 152 literal f) de la Constitución Política de Colombia, y de acuerdo con lo establecido en el Acto Legislativo 02 de 2004, y se dictan otras disposiciones. / Ley de Garantías.
 &lt;Reglamentada por el decreto nacional734 de 2012&gt;</t>
  </si>
  <si>
    <t>Por la cual se dictan disposiciones sobre racionalización de trámites y procedimientos administrativos de los organismos y entidades del Estado y de los particulares que ejercen funciones públicas o prestan servicios públicos”. (Artículo 72: Racionalización del trámite del reconocimiento deportivo) Reglamentada parcialmente por el Decreto Nacional 4669 de 2005, Reglamentada parcialmente por el Decreto Nacional 1151 de 2008.</t>
  </si>
  <si>
    <t>LEY 1066</t>
  </si>
  <si>
    <t>LEY 1285</t>
  </si>
  <si>
    <t>Por medio de la cual se reforma la Ley 270 de 1996 Estatutaria de la Administración de Justicia.</t>
  </si>
  <si>
    <t>LEY 1821</t>
  </si>
  <si>
    <t>Por medio de la cual se modifica la edad máxima para el retiro forzoso de las personas que desempeñan funciones públicas.</t>
  </si>
  <si>
    <t>LEY 2078</t>
  </si>
  <si>
    <t>Por medio del cual se modifica la Ley 1448 de 2011 y los Decretos Ley étnicos 4633  de 2011, 4634 de 2011 y 4635 de 2011, prorrogando por 10 años su vigencia</t>
  </si>
  <si>
    <t>LEY 1483</t>
  </si>
  <si>
    <t>Por medio de la cual se dictan normas orgánicas en materia de presupuesto, responsabilidad y transparencia fiscal para las entidades territoriales.</t>
  </si>
  <si>
    <t>LEY 1757</t>
  </si>
  <si>
    <t>Por la cual se dictan disposiciones en materia de promoción y protección del derecho a la participación democrática</t>
  </si>
  <si>
    <t xml:space="preserve"> La presente ley tiene por objeto establecer disposiciones transversales a la Rama Ejecutiva del nivel nacional y territorial y a los particulares que cumplan funciones públicas y/o administrativas, en relación con la racionalización de trámites, con el fin de facilitar, agilizar y garantizar el acceso al ejercicio de los derechos de las personas, el cumplimiento de sus obligaciones, combatir la corrupción y fomentar la competitividad.</t>
  </si>
  <si>
    <t>LEY 850</t>
  </si>
  <si>
    <t>Por medio de la cual se reglamentan las veedurías ciudadanas</t>
  </si>
  <si>
    <t>26/05/1873</t>
  </si>
  <si>
    <t>Presidencia de la República de Colombia</t>
  </si>
  <si>
    <t xml:space="preserve">INSTITUO DISTRITAL DE RECREACIÓN Y DEPORTE </t>
  </si>
  <si>
    <t>FECHA ÚLTIMA ACTUALIZACIÓN: 08/2022</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</si>
  <si>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</si>
  <si>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 xml:space="preserve">Por la cual se conceden facultades extraordinarias al Presidente de la República para expedir el Código de Recursos Naturales y protección al medio ambiente y se dictan otras disposiciones. 
</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</si>
  <si>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</si>
  <si>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 xml:space="preserve">LEYES APLICABLES AL IDRD </t>
  </si>
  <si>
    <t>1 al 218, 491 al 514
98, 112, 114,116 y 117</t>
  </si>
  <si>
    <t>Artículo 77, Artículo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</si>
</sst>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m/yy"/>
    <numFmt numFmtId="166" formatCode="dd/mm/yy"/>
  </numFmts>
  <fonts count="16" x14ac:knownFonts="1">
    <font>
      <sz val="11"/>
      <color rgb="FF000000"/>
      <name val="Calibri"/>
      <family val="2"/>
    </font>
    <font>
      <b/>
      <sz val="9"/>
      <name val="Calibri"/>
      <family val="2"/>
      <scheme val="minor"/>
    </font>
    <font>
      <sz val="9"/>
      <name val="Calibri"/>
      <family val="2"/>
      <scheme val="minor"/>
    </font>
    <font>
      <sz val="9"/>
      <color rgb="FF000000"/>
      <name val="Calibri"/>
      <family val="2"/>
      <scheme val="minor"/>
    </font>
    <font>
      <b/>
      <u/>
      <sz val="9"/>
      <color rgb="FFFFFFFF"/>
      <name val="Calibri"/>
      <family val="2"/>
      <scheme val="minor"/>
    </font>
    <font>
      <b/>
      <sz val="9"/>
      <name val="Calibri"/>
      <family val="2"/>
    </font>
    <font>
      <u/>
      <sz val="9"/>
      <color rgb="FF0000FF"/>
      <name val="Calibri"/>
      <family val="2"/>
      <scheme val="minor"/>
    </font>
    <font>
      <sz val="9"/>
      <name val="Calibri"/>
      <family val="2"/>
    </font>
    <font>
      <u/>
      <sz val="9"/>
      <color rgb="FF1155CC"/>
      <name val="Calibri"/>
      <family val="2"/>
      <scheme val="minor"/>
    </font>
    <font>
      <sz val="9"/>
      <color rgb="FF333333"/>
      <name val="Calibri"/>
      <family val="2"/>
      <scheme val="minor"/>
    </font>
    <font>
      <u/>
      <sz val="9"/>
      <color rgb="FF000000"/>
      <name val="Calibri"/>
      <family val="2"/>
      <scheme val="minor"/>
    </font>
    <font>
      <u/>
      <sz val="9"/>
      <color rgb="FF0563C1"/>
      <name val="Calibri"/>
      <family val="2"/>
      <scheme val="minor"/>
    </font>
    <font>
      <b/>
      <u/>
      <sz val="9"/>
      <color rgb="FF0000FF"/>
      <name val="Calibri"/>
      <family val="2"/>
      <scheme val="minor"/>
    </font>
    <font>
      <b/>
      <sz val="9"/>
      <color rgb="FF000000"/>
      <name val="Calibri"/>
      <family val="2"/>
      <scheme val="minor"/>
    </font>
    <font>
      <b/>
      <sz val="15"/>
      <name val="Calibri"/>
      <family val="2"/>
      <scheme val="minor"/>
    </font>
    <font>
      <sz val="15"/>
      <name val="Calibri"/>
      <family val="2"/>
      <scheme val="minor"/>
    </font>
  </fonts>
  <fills count="5">
    <fill>
      <patternFill patternType="none"/>
    </fill>
    <fill>
      <patternFill patternType="gray125"/>
    </fill>
    <fill>
      <patternFill patternType="solid">
        <fgColor rgb="FFFFFFFF"/>
        <bgColor rgb="FFFFFFFF"/>
      </patternFill>
    </fill>
    <fill>
      <patternFill patternType="solid">
        <fgColor rgb="FF0000FF"/>
        <bgColor rgb="FF0000FF"/>
      </patternFill>
    </fill>
    <fill>
      <patternFill patternType="solid">
        <fgColor rgb="FFFFFFCC"/>
        <bgColor rgb="FFFFFFCC"/>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06">
    <xf numFmtId="0" fontId="0" fillId="0" borderId="0" xfId="0"/>
    <xf numFmtId="0" fontId="2" fillId="0" borderId="2" xfId="0" applyFont="1" applyBorder="1"/>
    <xf numFmtId="0" fontId="2" fillId="0" borderId="3" xfId="0" applyFont="1" applyBorder="1"/>
    <xf numFmtId="0" fontId="0" fillId="0" borderId="0" xfId="0" applyAlignment="1">
      <alignment horizontal="center" vertical="center" wrapText="1"/>
    </xf>
    <xf numFmtId="0" fontId="0" fillId="2" borderId="0" xfId="0" applyFill="1" applyAlignment="1">
      <alignment horizontal="center" vertical="center" wrapText="1"/>
    </xf>
    <xf numFmtId="0" fontId="1" fillId="0" borderId="4" xfId="0" applyFont="1" applyBorder="1" applyAlignment="1">
      <alignment horizontal="left" vertical="center"/>
    </xf>
    <xf numFmtId="0" fontId="3" fillId="0" borderId="0" xfId="0" applyFont="1"/>
    <xf numFmtId="0" fontId="1" fillId="0" borderId="0" xfId="0" applyFont="1" applyAlignment="1">
      <alignment horizontal="center" vertical="center"/>
    </xf>
    <xf numFmtId="0" fontId="4" fillId="3" borderId="5" xfId="0" applyFont="1" applyFill="1" applyBorder="1" applyAlignment="1">
      <alignment horizontal="center" vertical="center"/>
    </xf>
    <xf numFmtId="0" fontId="1" fillId="0" borderId="1" xfId="0" applyFont="1" applyBorder="1" applyAlignment="1">
      <alignment horizontal="left" vertical="center"/>
    </xf>
    <xf numFmtId="0" fontId="1" fillId="4"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5" fillId="0" borderId="0" xfId="0" applyFont="1" applyAlignment="1">
      <alignment horizontal="center" vertical="center" wrapText="1"/>
    </xf>
    <xf numFmtId="0" fontId="5" fillId="2" borderId="0" xfId="0" applyFont="1" applyFill="1" applyAlignment="1">
      <alignment horizontal="center" vertical="center" wrapText="1"/>
    </xf>
    <xf numFmtId="0" fontId="6" fillId="2" borderId="5" xfId="0" applyFont="1" applyFill="1" applyBorder="1" applyAlignment="1">
      <alignment horizontal="left" vertical="center" wrapText="1"/>
    </xf>
    <xf numFmtId="14" fontId="2"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7" fillId="0" borderId="0" xfId="0" applyFont="1" applyAlignment="1">
      <alignment vertical="center"/>
    </xf>
    <xf numFmtId="0" fontId="7" fillId="2" borderId="0" xfId="0" applyFont="1" applyFill="1" applyAlignment="1">
      <alignment vertical="center"/>
    </xf>
    <xf numFmtId="0" fontId="8" fillId="2" borderId="5" xfId="0" applyFont="1" applyFill="1" applyBorder="1" applyAlignment="1">
      <alignment horizontal="left" vertical="center" wrapText="1"/>
    </xf>
    <xf numFmtId="164" fontId="2" fillId="2" borderId="5" xfId="0" applyNumberFormat="1" applyFont="1" applyFill="1" applyBorder="1" applyAlignment="1">
      <alignment horizontal="center" vertical="center"/>
    </xf>
    <xf numFmtId="14" fontId="2" fillId="2" borderId="5" xfId="0" applyNumberFormat="1" applyFont="1" applyFill="1" applyBorder="1" applyAlignment="1">
      <alignment horizontal="center" vertical="center" wrapText="1"/>
    </xf>
    <xf numFmtId="0" fontId="6" fillId="0" borderId="5" xfId="0" applyFont="1" applyBorder="1" applyAlignment="1">
      <alignment horizontal="left" vertical="center"/>
    </xf>
    <xf numFmtId="0" fontId="2" fillId="2" borderId="5" xfId="0" applyFont="1" applyFill="1" applyBorder="1" applyAlignment="1">
      <alignment horizontal="center" vertical="center"/>
    </xf>
    <xf numFmtId="0" fontId="8"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2" borderId="5" xfId="0" applyFont="1" applyFill="1" applyBorder="1" applyAlignment="1">
      <alignment horizontal="center" vertical="center" shrinkToFit="1"/>
    </xf>
    <xf numFmtId="0" fontId="11" fillId="2" borderId="5" xfId="0" applyFont="1" applyFill="1" applyBorder="1" applyAlignment="1">
      <alignment horizontal="left" vertical="center" wrapText="1"/>
    </xf>
    <xf numFmtId="0" fontId="6" fillId="2" borderId="5" xfId="0" applyFont="1" applyFill="1" applyBorder="1" applyAlignment="1">
      <alignment horizontal="left" vertical="center" shrinkToFit="1"/>
    </xf>
    <xf numFmtId="164" fontId="2" fillId="2" borderId="5" xfId="0" applyNumberFormat="1" applyFont="1" applyFill="1" applyBorder="1" applyAlignment="1">
      <alignment horizontal="center" vertical="center" wrapText="1"/>
    </xf>
    <xf numFmtId="0" fontId="6" fillId="0" borderId="5" xfId="0" applyFont="1" applyBorder="1" applyAlignment="1">
      <alignment horizontal="left" vertical="center" wrapText="1"/>
    </xf>
    <xf numFmtId="14" fontId="2" fillId="0" borderId="5" xfId="0" applyNumberFormat="1" applyFont="1" applyBorder="1" applyAlignment="1">
      <alignment horizontal="center" vertical="center" wrapText="1"/>
    </xf>
    <xf numFmtId="0" fontId="12" fillId="2" borderId="5" xfId="0" applyFont="1" applyFill="1" applyBorder="1" applyAlignment="1">
      <alignment horizontal="left" vertical="center" wrapText="1"/>
    </xf>
    <xf numFmtId="0" fontId="10" fillId="2" borderId="5" xfId="0" applyFont="1" applyFill="1" applyBorder="1" applyAlignment="1">
      <alignment horizontal="left"/>
    </xf>
    <xf numFmtId="165"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166" fontId="3" fillId="2" borderId="5" xfId="0" applyNumberFormat="1" applyFont="1" applyFill="1" applyBorder="1" applyAlignment="1">
      <alignment horizontal="center" vertical="center"/>
    </xf>
    <xf numFmtId="0" fontId="8" fillId="2" borderId="5" xfId="0" applyFont="1" applyFill="1" applyBorder="1" applyAlignment="1">
      <alignment horizontal="left"/>
    </xf>
    <xf numFmtId="0" fontId="2" fillId="2" borderId="5" xfId="0" applyFont="1" applyFill="1" applyBorder="1" applyAlignment="1">
      <alignment horizontal="left" vertical="center"/>
    </xf>
    <xf numFmtId="166" fontId="2" fillId="2" borderId="5" xfId="0" applyNumberFormat="1" applyFont="1" applyFill="1" applyBorder="1" applyAlignment="1">
      <alignment horizontal="center" vertical="center"/>
    </xf>
    <xf numFmtId="0" fontId="10" fillId="2" borderId="5" xfId="0" applyFont="1" applyFill="1" applyBorder="1" applyAlignment="1">
      <alignment horizontal="left" vertical="center" wrapText="1"/>
    </xf>
    <xf numFmtId="166"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0" fontId="8" fillId="2" borderId="5" xfId="0" applyFont="1" applyFill="1" applyBorder="1" applyAlignment="1">
      <alignment horizontal="left" vertical="center"/>
    </xf>
    <xf numFmtId="166" fontId="13" fillId="2" borderId="5" xfId="0" applyNumberFormat="1" applyFont="1" applyFill="1" applyBorder="1" applyAlignment="1">
      <alignment horizontal="center" vertical="center"/>
    </xf>
    <xf numFmtId="0" fontId="3" fillId="2" borderId="5" xfId="0" applyFont="1" applyFill="1" applyBorder="1" applyAlignment="1">
      <alignment horizontal="left" vertical="top" wrapText="1"/>
    </xf>
    <xf numFmtId="0" fontId="3" fillId="2" borderId="5" xfId="0" applyFont="1" applyFill="1" applyBorder="1" applyAlignment="1">
      <alignment horizontal="center"/>
    </xf>
    <xf numFmtId="14" fontId="3" fillId="2" borderId="5" xfId="0" applyNumberFormat="1" applyFont="1" applyFill="1" applyBorder="1" applyAlignment="1">
      <alignment horizontal="center" vertical="center" wrapText="1"/>
    </xf>
    <xf numFmtId="0" fontId="11" fillId="2" borderId="5" xfId="0" applyFont="1" applyFill="1" applyBorder="1" applyAlignment="1">
      <alignment horizontal="left" vertical="center"/>
    </xf>
    <xf numFmtId="0" fontId="2" fillId="2" borderId="8" xfId="0" applyFont="1" applyFill="1" applyBorder="1" applyAlignment="1">
      <alignment horizontal="center" vertical="center" wrapText="1"/>
    </xf>
    <xf numFmtId="0" fontId="3" fillId="2" borderId="5" xfId="0" applyFont="1" applyFill="1" applyBorder="1" applyAlignment="1">
      <alignment horizontal="left" vertical="center" wrapText="1"/>
    </xf>
    <xf numFmtId="164" fontId="3" fillId="2" borderId="5" xfId="0" applyNumberFormat="1" applyFont="1" applyFill="1" applyBorder="1" applyAlignment="1">
      <alignment horizontal="center" vertical="center" wrapText="1"/>
    </xf>
    <xf numFmtId="0" fontId="6" fillId="2" borderId="5" xfId="0" applyFont="1" applyFill="1" applyBorder="1" applyAlignment="1">
      <alignment horizontal="left" vertical="center"/>
    </xf>
    <xf numFmtId="0" fontId="10" fillId="0" borderId="5" xfId="0" applyFont="1" applyBorder="1" applyAlignment="1">
      <alignment horizontal="left" vertical="center" wrapText="1"/>
    </xf>
    <xf numFmtId="165"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10" fillId="2" borderId="5" xfId="0" applyFont="1" applyFill="1" applyBorder="1" applyAlignment="1">
      <alignment horizontal="left" vertical="center"/>
    </xf>
    <xf numFmtId="0" fontId="8" fillId="0" borderId="5" xfId="0" applyFont="1" applyBorder="1" applyAlignment="1">
      <alignment horizontal="left" vertical="center"/>
    </xf>
    <xf numFmtId="0" fontId="0" fillId="0" borderId="0" xfId="0" applyAlignment="1">
      <alignment horizontal="left"/>
    </xf>
    <xf numFmtId="0" fontId="14" fillId="0" borderId="1" xfId="0" applyFont="1" applyBorder="1" applyAlignment="1">
      <alignment horizontal="center" vertical="center"/>
    </xf>
    <xf numFmtId="0" fontId="15" fillId="0" borderId="2" xfId="0" applyFont="1" applyBorder="1"/>
    <xf numFmtId="0" fontId="15" fillId="0" borderId="3" xfId="0" applyFont="1" applyBorder="1"/>
    <xf numFmtId="0" fontId="2" fillId="2" borderId="5" xfId="0" applyFont="1" applyFill="1" applyBorder="1" applyAlignment="1">
      <alignment horizontal="left" wrapText="1"/>
    </xf>
    <xf numFmtId="0" fontId="2"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horizontal="left" vertical="center" wrapText="1"/>
    </xf>
    <xf numFmtId="164" fontId="2" fillId="2" borderId="9" xfId="0" applyNumberFormat="1" applyFont="1" applyFill="1" applyBorder="1" applyAlignment="1">
      <alignment horizontal="center" vertical="center"/>
    </xf>
    <xf numFmtId="14" fontId="2" fillId="2" borderId="9" xfId="0" applyNumberFormat="1" applyFont="1" applyFill="1" applyBorder="1" applyAlignment="1">
      <alignment horizontal="center" vertical="center"/>
    </xf>
    <xf numFmtId="0" fontId="9" fillId="2" borderId="5" xfId="0" applyFont="1" applyFill="1" applyBorder="1" applyAlignment="1">
      <alignment horizontal="left" wrapText="1"/>
    </xf>
    <xf numFmtId="0" fontId="9" fillId="2" borderId="5" xfId="0" applyFont="1" applyFill="1" applyBorder="1" applyAlignment="1">
      <alignment horizontal="left" vertical="center" wrapText="1"/>
    </xf>
    <xf numFmtId="0" fontId="3" fillId="2" borderId="5" xfId="0" applyFont="1" applyFill="1" applyBorder="1" applyAlignment="1">
      <alignment horizontal="left" vertical="center"/>
    </xf>
    <xf numFmtId="0" fontId="2" fillId="2" borderId="5" xfId="0" applyFont="1" applyFill="1" applyBorder="1" applyAlignment="1">
      <alignment horizontal="left" vertical="top"/>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10" fillId="2" borderId="9"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2" fillId="2" borderId="7" xfId="0" applyFont="1" applyFill="1" applyBorder="1" applyAlignment="1">
      <alignment horizontal="left" vertical="center" wrapText="1"/>
    </xf>
    <xf numFmtId="0" fontId="6" fillId="0" borderId="7" xfId="0" applyFont="1" applyBorder="1" applyAlignment="1">
      <alignment horizontal="left" vertical="center"/>
    </xf>
    <xf numFmtId="14" fontId="2" fillId="2" borderId="10"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wrapText="1"/>
    </xf>
    <xf numFmtId="14" fontId="3" fillId="2" borderId="9" xfId="0" applyNumberFormat="1" applyFont="1" applyFill="1" applyBorder="1" applyAlignment="1">
      <alignment horizontal="center" vertical="center" wrapText="1"/>
    </xf>
    <xf numFmtId="14" fontId="2" fillId="2" borderId="8" xfId="0" applyNumberFormat="1" applyFont="1" applyFill="1" applyBorder="1" applyAlignment="1">
      <alignment horizontal="center" vertical="center" wrapText="1"/>
    </xf>
    <xf numFmtId="166" fontId="3" fillId="2" borderId="9" xfId="0" applyNumberFormat="1" applyFont="1" applyFill="1" applyBorder="1" applyAlignment="1">
      <alignment horizontal="center" vertical="center" wrapText="1"/>
    </xf>
    <xf numFmtId="14" fontId="2" fillId="2" borderId="8"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3"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2" fillId="2" borderId="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2" borderId="8" xfId="0" applyFont="1" applyFill="1" applyBorder="1" applyAlignment="1">
      <alignment horizontal="center" vertical="center"/>
    </xf>
    <xf numFmtId="0" fontId="3" fillId="2" borderId="5" xfId="0" applyFont="1" applyFill="1" applyBorder="1" applyAlignment="1">
      <alignment horizontal="left" wrapText="1"/>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horizontal="left" vertical="center"/>
    </xf>
    <xf numFmtId="0" fontId="2" fillId="0" borderId="5" xfId="0" applyFont="1" applyBorder="1" applyAlignment="1">
      <alignment horizontal="left" vertical="center"/>
    </xf>
    <xf numFmtId="0" fontId="3" fillId="2" borderId="5" xfId="0" applyFont="1" applyFill="1" applyBorder="1" applyAlignment="1">
      <alignment horizontal="left"/>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2.png" title="Imagen">
          <a:extLst>
            <a:ext uri="{FF2B5EF4-FFF2-40B4-BE49-F238E27FC236}">
              <a16:creationId xmlns:a16="http://schemas.microsoft.com/office/drawing/2014/main" id="{3D825A69-6660-4E9D-B149-46FACDBE842E}"/>
            </a:ext>
          </a:extLst>
        </xdr:cNvPr>
        <xdr:cNvPicPr preferRelativeResize="0"/>
      </xdr:nvPicPr>
      <xdr:blipFill>
        <a:blip xmlns:r="http://schemas.openxmlformats.org/officeDocument/2006/relationships" r:embed="rId1" cstate="print"/>
        <a:stretch>
          <a:fillRect/>
        </a:stretch>
      </xdr:blipFill>
      <xdr:spPr>
        <a:xfrm>
          <a:off x="0" y="0"/>
          <a:ext cx="1228725" cy="7048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lcaldiabogota.gov.co/sisjur/normas/Norma1.jsp?i=73590" TargetMode="External"/><Relationship Id="rId18" Type="http://schemas.openxmlformats.org/officeDocument/2006/relationships/hyperlink" Target="https://drive.google.com/file/d/1TioyEakzBZPgVWaKMHrOWpfbaxoYOHts/view?usp=sharing" TargetMode="External"/><Relationship Id="rId26" Type="http://schemas.openxmlformats.org/officeDocument/2006/relationships/hyperlink" Target="https://www.funcionpublica.gov.co/eva/gestornormativo/norma.php?i=90324" TargetMode="External"/><Relationship Id="rId39" Type="http://schemas.openxmlformats.org/officeDocument/2006/relationships/hyperlink" Target="https://www.alcaldiabogota.gov.co/sisjur/normas/Norma1.jsp?i=95565" TargetMode="External"/><Relationship Id="rId21" Type="http://schemas.openxmlformats.org/officeDocument/2006/relationships/hyperlink" Target="https://www.funcionpublica.gov.co/eva/gestornormativo/norma.php?i=175606" TargetMode="External"/><Relationship Id="rId34" Type="http://schemas.openxmlformats.org/officeDocument/2006/relationships/hyperlink" Target="https://dapre.presidencia.gov.co/normativa/normativa/LEY%202043%20DEL%2027%20DE%20JULIO%20DE%202020.pdf" TargetMode="External"/><Relationship Id="rId42" Type="http://schemas.openxmlformats.org/officeDocument/2006/relationships/hyperlink" Target="https://www.alcaldiabogota.gov.co/sisjur/normas/Norma1.jsp?i=104928" TargetMode="External"/><Relationship Id="rId47" Type="http://schemas.openxmlformats.org/officeDocument/2006/relationships/vmlDrawing" Target="../drawings/vmlDrawing1.vml"/><Relationship Id="rId7" Type="http://schemas.openxmlformats.org/officeDocument/2006/relationships/hyperlink" Target="http://www.secretariasenado.gov.co/senado/basedoc/ley_0842_2003.html" TargetMode="External"/><Relationship Id="rId2" Type="http://schemas.openxmlformats.org/officeDocument/2006/relationships/hyperlink" Target="https://www.alcaldiabogota.gov.co/sisjur/normas/Norma1.jsp?i=5248" TargetMode="External"/><Relationship Id="rId16" Type="http://schemas.openxmlformats.org/officeDocument/2006/relationships/hyperlink" Target="https://drive.google.com/file/d/1MMZeMGJYRYqm3O6gEVH2hkUWvbzesbrB/view?usp=sharing" TargetMode="External"/><Relationship Id="rId29" Type="http://schemas.openxmlformats.org/officeDocument/2006/relationships/hyperlink" Target="https://www.suin-juriscol.gov.co/viewDocument.asp?ruta=Leyes/30042108" TargetMode="External"/><Relationship Id="rId1" Type="http://schemas.openxmlformats.org/officeDocument/2006/relationships/hyperlink" Target="https://www.alcaldiabogota.gov.co/sisjur/normas/Norma1.jsp?i=39535" TargetMode="External"/><Relationship Id="rId6" Type="http://schemas.openxmlformats.org/officeDocument/2006/relationships/hyperlink" Target="https://www.alcaldiabogota.gov.co/sisjur/normas/Norma1.jsp?i=8788" TargetMode="External"/><Relationship Id="rId11" Type="http://schemas.openxmlformats.org/officeDocument/2006/relationships/hyperlink" Target="https://www.alcaldiabogota.gov.co/sisjur/normas/Norma1.jsp?i=45329" TargetMode="External"/><Relationship Id="rId24" Type="http://schemas.openxmlformats.org/officeDocument/2006/relationships/hyperlink" Target="http://www.secretariasenado.gov.co/senado/basedoc/ley_0140_1994.html" TargetMode="External"/><Relationship Id="rId32" Type="http://schemas.openxmlformats.org/officeDocument/2006/relationships/hyperlink" Target="http://www.legal.unal.edu.co/rlunal/home/doc.jsp?d_i=34632" TargetMode="External"/><Relationship Id="rId37" Type="http://schemas.openxmlformats.org/officeDocument/2006/relationships/hyperlink" Target="https://www.pwc.com/co/es/prensa/Articulos/ley-2191-de-2022.pdf" TargetMode="External"/><Relationship Id="rId40" Type="http://schemas.openxmlformats.org/officeDocument/2006/relationships/hyperlink" Target="https://dapre.presidencia.gov.co/normativa/normativa/LEY%202207%20DEL%2017%20DE%20MAYO%20DE%202022.pdf" TargetMode="External"/><Relationship Id="rId45" Type="http://schemas.openxmlformats.org/officeDocument/2006/relationships/printerSettings" Target="../printerSettings/printerSettings1.bin"/><Relationship Id="rId5" Type="http://schemas.openxmlformats.org/officeDocument/2006/relationships/hyperlink" Target="https://www.alcaldiabogota.gov.co/sisjur/normas/Norma1.jsp?i=4276" TargetMode="External"/><Relationship Id="rId15" Type="http://schemas.openxmlformats.org/officeDocument/2006/relationships/hyperlink" Target="https://drive.google.com/file/d/11gGSi4J-4fSXQB5gF9DBeB8W7GUaWViS/view?usp=sharing" TargetMode="External"/><Relationship Id="rId23" Type="http://schemas.openxmlformats.org/officeDocument/2006/relationships/hyperlink" Target="http://www.secretariasenado.gov.co/senado/basedoc/ley_0009_1979.html" TargetMode="External"/><Relationship Id="rId28" Type="http://schemas.openxmlformats.org/officeDocument/2006/relationships/hyperlink" Target="https://dapre.presidencia.gov.co/normativa/normativa/LEY%202114%20DEL%2029%20DE%20JULIO%20DE%202021.pdf?TSPD_101_R0=08394a21d4ab2000b1b304cfa619751a652532ee19d12ab9215fbbd311df823a7831a73b417952b508f6baf51c145000a062825a0011ac938af832dceaf69ce6e37d42702ac3bf1c381fe45dba18712bc958c1a81908915945042f9ccfd009e1cf55658e1a77addfe04b1a39456dde73ea8f14b59c145f6b967a61226d8ad23e" TargetMode="External"/><Relationship Id="rId36" Type="http://schemas.openxmlformats.org/officeDocument/2006/relationships/hyperlink" Target="https://dapre.presidencia.gov.co/normativa/normativa/LEY%202094%20DEL%2029%20DE%20JUNIO%20DE%202021.pdf" TargetMode="External"/><Relationship Id="rId10" Type="http://schemas.openxmlformats.org/officeDocument/2006/relationships/hyperlink" Target="https://www.alcaldiabogota.gov.co/sisjur/normas/Norma1.jsp?i=43292" TargetMode="External"/><Relationship Id="rId19" Type="http://schemas.openxmlformats.org/officeDocument/2006/relationships/hyperlink" Target="https://drive.google.com/file/d/1wAZXBLJOdsn79p-oAn0mjb16VY9cmCV0/view?usp=sharing" TargetMode="External"/><Relationship Id="rId31" Type="http://schemas.openxmlformats.org/officeDocument/2006/relationships/hyperlink" Target="https://www.funcionpublica.gov.co/eva/gestornormativo/norma.php?i=36837" TargetMode="External"/><Relationship Id="rId44" Type="http://schemas.openxmlformats.org/officeDocument/2006/relationships/hyperlink" Target="https://www.funcionpublica.gov.co/eva/gestornormativo/norma.php?i=10570" TargetMode="External"/><Relationship Id="rId4" Type="http://schemas.openxmlformats.org/officeDocument/2006/relationships/hyperlink" Target="https://www.alcaldiabogota.gov.co/sisjur/normas/Norma1.jsp?i=186" TargetMode="External"/><Relationship Id="rId9" Type="http://schemas.openxmlformats.org/officeDocument/2006/relationships/hyperlink" Target="https://www.alcaldiabogota.gov.co/sisjur/normas/Norma1.jsp?i=41249" TargetMode="External"/><Relationship Id="rId14" Type="http://schemas.openxmlformats.org/officeDocument/2006/relationships/hyperlink" Target="https://drive.google.com/file/d/1pn_qvLEuPuKYVfwnmlI3gbr5mwybj6Af/view?usp=sharing" TargetMode="External"/><Relationship Id="rId22" Type="http://schemas.openxmlformats.org/officeDocument/2006/relationships/hyperlink" Target="https://www.alcaldiabogota.gov.co/sisjur/normas/Norma1.jsp?i=9018" TargetMode="External"/><Relationship Id="rId27" Type="http://schemas.openxmlformats.org/officeDocument/2006/relationships/hyperlink" Target="https://www.funcionpublica.gov.co/eva/gestornormativo/norma.php?i=162970" TargetMode="External"/><Relationship Id="rId30" Type="http://schemas.openxmlformats.org/officeDocument/2006/relationships/hyperlink" Target="https://dapre.presidencia.gov.co/normativa/normativa/LEY%202141%20DEL%2010%20DE%20AGOSTO%20DE%202021.pdf" TargetMode="External"/><Relationship Id="rId35" Type="http://schemas.openxmlformats.org/officeDocument/2006/relationships/hyperlink" Target="https://www.funcionpublica.gov.co/eva/gestornormativo/norma.php?i=90324" TargetMode="External"/><Relationship Id="rId43" Type="http://schemas.openxmlformats.org/officeDocument/2006/relationships/hyperlink" Target="https://www.alcaldiabogota.gov.co/sisjur/normas/Norma1.jsp?i=96145" TargetMode="External"/><Relationship Id="rId48" Type="http://schemas.openxmlformats.org/officeDocument/2006/relationships/comments" Target="../comments1.xml"/><Relationship Id="rId8" Type="http://schemas.openxmlformats.org/officeDocument/2006/relationships/hyperlink" Target="https://www.alcaldiabogota.gov.co/sisjur/normas/Norma1.jsp?i=25678" TargetMode="External"/><Relationship Id="rId3" Type="http://schemas.openxmlformats.org/officeDocument/2006/relationships/hyperlink" Target="https://www.alcaldiabogota.gov.co/sisjur/normas/Norma1.jsp?i=321&amp;dt=S" TargetMode="External"/><Relationship Id="rId12" Type="http://schemas.openxmlformats.org/officeDocument/2006/relationships/hyperlink" Target="https://www.alcaldiabogota.gov.co/sisjur/normas/Norma1.jsp?i=56882" TargetMode="External"/><Relationship Id="rId17" Type="http://schemas.openxmlformats.org/officeDocument/2006/relationships/hyperlink" Target="https://drive.google.com/file/d/1Vr0P-6LjP0JM0o0eyHN0kmTYp6xhaEIx/view?usp=sharing" TargetMode="External"/><Relationship Id="rId25" Type="http://schemas.openxmlformats.org/officeDocument/2006/relationships/hyperlink" Target="http://www.secretariasenado.gov.co/senado/basedoc/ley_1672_2013.html" TargetMode="External"/><Relationship Id="rId33" Type="http://schemas.openxmlformats.org/officeDocument/2006/relationships/hyperlink" Target="https://www.funcionpublica.gov.co/eva/gestornormativo/norma.php?i=69573" TargetMode="External"/><Relationship Id="rId38" Type="http://schemas.openxmlformats.org/officeDocument/2006/relationships/hyperlink" Target="https://www.funcionpublica.gov.co/eva/gestornormativo/norma.php?i=45453" TargetMode="External"/><Relationship Id="rId46" Type="http://schemas.openxmlformats.org/officeDocument/2006/relationships/drawing" Target="../drawings/drawing1.xml"/><Relationship Id="rId20" Type="http://schemas.openxmlformats.org/officeDocument/2006/relationships/hyperlink" Target="http://www.desarrolloeconomico.gov.co/sites/default/files/marco-legal/Ley-1221-2008.pdf" TargetMode="External"/><Relationship Id="rId41" Type="http://schemas.openxmlformats.org/officeDocument/2006/relationships/hyperlink" Target="https://dapre.presidencia.gov.co/normativa/normativa/LEY%202209%20DEL%2023%20DE%20MAYO%20DE%202022.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6D2A4-D291-43CA-A84A-7FE51228CAE9}">
  <sheetPr>
    <tabColor rgb="FF274E13"/>
  </sheetPr>
  <dimension ref="A1:Z191"/>
  <sheetViews>
    <sheetView tabSelected="1" workbookViewId="0">
      <pane ySplit="4" topLeftCell="A134" activePane="bottomLeft" state="frozen"/>
      <selection pane="bottomLeft" activeCell="F8" sqref="F8"/>
    </sheetView>
  </sheetViews>
  <sheetFormatPr baseColWidth="10" defaultColWidth="14.42578125" defaultRowHeight="15" customHeight="1" x14ac:dyDescent="0.25"/>
  <cols>
    <col min="1" max="1" width="37.85546875" style="63" customWidth="1"/>
    <col min="2" max="2" width="19" customWidth="1"/>
    <col min="3" max="3" width="23.7109375" customWidth="1"/>
    <col min="4" max="4" width="61.7109375" style="63" customWidth="1"/>
    <col min="5" max="5" width="28.5703125" customWidth="1"/>
    <col min="6" max="6" width="69" style="63" customWidth="1"/>
    <col min="7" max="7" width="15.140625" customWidth="1"/>
    <col min="8" max="8" width="18" customWidth="1"/>
    <col min="9" max="13" width="11.42578125" customWidth="1"/>
    <col min="14" max="14" width="16.28515625" customWidth="1"/>
    <col min="15" max="15" width="11.42578125" customWidth="1"/>
    <col min="16" max="16" width="15.140625" customWidth="1"/>
    <col min="17" max="26" width="11.42578125" customWidth="1"/>
  </cols>
  <sheetData>
    <row r="1" spans="1:26" ht="62.25" customHeight="1" x14ac:dyDescent="0.3">
      <c r="A1" s="64" t="s">
        <v>355</v>
      </c>
      <c r="B1" s="65"/>
      <c r="C1" s="65"/>
      <c r="D1" s="65"/>
      <c r="E1" s="65"/>
      <c r="F1" s="66"/>
      <c r="G1" s="3"/>
      <c r="H1" s="4"/>
      <c r="I1" s="4"/>
      <c r="J1" s="4"/>
      <c r="K1" s="4"/>
      <c r="L1" s="4"/>
      <c r="M1" s="4"/>
      <c r="N1" s="4"/>
      <c r="O1" s="4"/>
      <c r="P1" s="4"/>
      <c r="Q1" s="4"/>
      <c r="R1" s="4"/>
      <c r="S1" s="4"/>
      <c r="T1" s="4"/>
      <c r="U1" s="4"/>
      <c r="V1" s="4"/>
      <c r="W1" s="4"/>
      <c r="X1" s="4"/>
      <c r="Y1" s="4"/>
      <c r="Z1" s="4"/>
    </row>
    <row r="2" spans="1:26" ht="24" customHeight="1" x14ac:dyDescent="0.25">
      <c r="A2" s="5" t="s">
        <v>350</v>
      </c>
      <c r="B2" s="6"/>
      <c r="C2" s="6"/>
      <c r="D2" s="6"/>
      <c r="E2" s="7"/>
      <c r="F2" s="8" t="s">
        <v>0</v>
      </c>
      <c r="G2" s="3"/>
      <c r="H2" s="4"/>
      <c r="I2" s="4"/>
      <c r="J2" s="4"/>
      <c r="K2" s="4"/>
      <c r="L2" s="4"/>
      <c r="M2" s="4"/>
      <c r="N2" s="4"/>
      <c r="O2" s="4"/>
      <c r="P2" s="4"/>
      <c r="Q2" s="4"/>
      <c r="R2" s="4"/>
      <c r="S2" s="4"/>
      <c r="T2" s="4"/>
      <c r="U2" s="4"/>
      <c r="V2" s="4"/>
      <c r="W2" s="4"/>
      <c r="X2" s="4"/>
      <c r="Y2" s="4"/>
      <c r="Z2" s="4"/>
    </row>
    <row r="3" spans="1:26" ht="26.25" customHeight="1" x14ac:dyDescent="0.25">
      <c r="A3" s="9" t="s">
        <v>351</v>
      </c>
      <c r="B3" s="1"/>
      <c r="C3" s="1"/>
      <c r="D3" s="1"/>
      <c r="E3" s="1"/>
      <c r="F3" s="2"/>
      <c r="G3" s="3"/>
      <c r="H3" s="4"/>
      <c r="I3" s="4"/>
      <c r="J3" s="4"/>
      <c r="K3" s="4"/>
      <c r="L3" s="4"/>
      <c r="M3" s="4"/>
      <c r="N3" s="4"/>
      <c r="O3" s="4"/>
      <c r="P3" s="4"/>
      <c r="Q3" s="4"/>
      <c r="R3" s="4"/>
      <c r="S3" s="4"/>
      <c r="T3" s="4"/>
      <c r="U3" s="4"/>
      <c r="V3" s="4"/>
      <c r="W3" s="4"/>
      <c r="X3" s="4"/>
      <c r="Y3" s="4"/>
      <c r="Z3" s="4"/>
    </row>
    <row r="4" spans="1:26" ht="33" customHeight="1" x14ac:dyDescent="0.25">
      <c r="A4" s="10" t="s">
        <v>351</v>
      </c>
      <c r="B4" s="11" t="s">
        <v>1</v>
      </c>
      <c r="C4" s="11" t="s">
        <v>2</v>
      </c>
      <c r="D4" s="11" t="s">
        <v>3</v>
      </c>
      <c r="E4" s="11" t="s">
        <v>4</v>
      </c>
      <c r="F4" s="11" t="s">
        <v>5</v>
      </c>
      <c r="G4" s="12"/>
      <c r="H4" s="13"/>
      <c r="I4" s="13"/>
      <c r="J4" s="13"/>
      <c r="K4" s="13"/>
      <c r="L4" s="13"/>
      <c r="M4" s="13"/>
      <c r="N4" s="13"/>
      <c r="O4" s="13"/>
      <c r="P4" s="13"/>
      <c r="Q4" s="13"/>
      <c r="R4" s="13"/>
      <c r="S4" s="13"/>
      <c r="T4" s="13"/>
      <c r="U4" s="13"/>
      <c r="V4" s="13"/>
      <c r="W4" s="13"/>
      <c r="X4" s="13"/>
      <c r="Y4" s="13"/>
      <c r="Z4" s="13"/>
    </row>
    <row r="5" spans="1:26" ht="40.5" customHeight="1" x14ac:dyDescent="0.25">
      <c r="A5" s="56" t="s">
        <v>258</v>
      </c>
      <c r="B5" s="21">
        <v>7609</v>
      </c>
      <c r="C5" s="24" t="s">
        <v>6</v>
      </c>
      <c r="D5" s="17" t="s">
        <v>259</v>
      </c>
      <c r="E5" s="24" t="s">
        <v>7</v>
      </c>
      <c r="F5" s="17" t="s">
        <v>260</v>
      </c>
    </row>
    <row r="6" spans="1:26" ht="51.75" customHeight="1" x14ac:dyDescent="0.25">
      <c r="A6" s="57" t="str">
        <f>HYPERLINK("https://www.funcionpublica.gov.co/eva/gestornormativo/norma.php?i=35442","LEY 30")</f>
        <v>LEY 30</v>
      </c>
      <c r="B6" s="46">
        <v>26287</v>
      </c>
      <c r="C6" s="45" t="s">
        <v>6</v>
      </c>
      <c r="D6" s="54" t="s">
        <v>289</v>
      </c>
      <c r="E6" s="45" t="s">
        <v>7</v>
      </c>
      <c r="F6" s="54" t="s">
        <v>8</v>
      </c>
    </row>
    <row r="7" spans="1:26" ht="51.75" customHeight="1" x14ac:dyDescent="0.25">
      <c r="A7" s="36" t="s">
        <v>163</v>
      </c>
      <c r="B7" s="37">
        <v>26688</v>
      </c>
      <c r="C7" s="38" t="s">
        <v>6</v>
      </c>
      <c r="D7" s="76" t="s">
        <v>164</v>
      </c>
      <c r="E7" s="45" t="s">
        <v>356</v>
      </c>
      <c r="F7" s="100" t="s">
        <v>165</v>
      </c>
    </row>
    <row r="8" spans="1:26" ht="51" customHeight="1" x14ac:dyDescent="0.25">
      <c r="A8" s="30" t="s">
        <v>74</v>
      </c>
      <c r="B8" s="15">
        <v>27017</v>
      </c>
      <c r="C8" s="16" t="s">
        <v>6</v>
      </c>
      <c r="D8" s="17" t="s">
        <v>353</v>
      </c>
      <c r="E8" s="16" t="s">
        <v>7</v>
      </c>
      <c r="F8" s="17" t="s">
        <v>8</v>
      </c>
    </row>
    <row r="9" spans="1:26" ht="40.5" customHeight="1" x14ac:dyDescent="0.25">
      <c r="A9" s="14" t="str">
        <f>HYPERLINK("https://www.funcionpublica.gov.co/eva/gestornormativo/norma.php?i=66182","LEY 73")</f>
        <v>LEY 73</v>
      </c>
      <c r="B9" s="32">
        <v>29217</v>
      </c>
      <c r="C9" s="16" t="s">
        <v>113</v>
      </c>
      <c r="D9" s="17" t="s">
        <v>114</v>
      </c>
      <c r="E9" s="16" t="s">
        <v>7</v>
      </c>
      <c r="F9" s="41" t="s">
        <v>115</v>
      </c>
    </row>
    <row r="10" spans="1:26" ht="40.5" customHeight="1" x14ac:dyDescent="0.25">
      <c r="A10" s="56" t="s">
        <v>19</v>
      </c>
      <c r="B10" s="15">
        <v>31233</v>
      </c>
      <c r="C10" s="24" t="s">
        <v>6</v>
      </c>
      <c r="D10" s="17" t="s">
        <v>261</v>
      </c>
      <c r="E10" s="24" t="s">
        <v>7</v>
      </c>
      <c r="F10" s="41" t="s">
        <v>262</v>
      </c>
    </row>
    <row r="11" spans="1:26" ht="111.75" customHeight="1" x14ac:dyDescent="0.25">
      <c r="A11" s="57" t="str">
        <f>HYPERLINK("https://www.alcaldiabogota.gov.co/sisjur/normas/Norma1.jsp?i=14811","LEY 38")</f>
        <v>LEY 38</v>
      </c>
      <c r="B11" s="44">
        <v>32619</v>
      </c>
      <c r="C11" s="45" t="s">
        <v>6</v>
      </c>
      <c r="D11" s="54" t="s">
        <v>290</v>
      </c>
      <c r="E11" s="45" t="s">
        <v>291</v>
      </c>
      <c r="F11" s="54" t="s">
        <v>292</v>
      </c>
    </row>
    <row r="12" spans="1:26" ht="40.5" customHeight="1" x14ac:dyDescent="0.25">
      <c r="A12" s="56" t="s">
        <v>23</v>
      </c>
      <c r="B12" s="15">
        <v>32864</v>
      </c>
      <c r="C12" s="24" t="s">
        <v>6</v>
      </c>
      <c r="D12" s="17" t="s">
        <v>267</v>
      </c>
      <c r="E12" s="24" t="s">
        <v>268</v>
      </c>
      <c r="F12" s="41" t="s">
        <v>269</v>
      </c>
    </row>
    <row r="13" spans="1:26" ht="40.5" customHeight="1" x14ac:dyDescent="0.25">
      <c r="A13" s="14" t="str">
        <f>HYPERLINK("https://www.unidadvictimas.gov.co/sites/default/files/documentosbiblioteca/ley-12-de-1991.pdf","LEY 12")</f>
        <v>LEY 12</v>
      </c>
      <c r="B13" s="22">
        <v>33260</v>
      </c>
      <c r="C13" s="16" t="s">
        <v>113</v>
      </c>
      <c r="D13" s="17" t="s">
        <v>133</v>
      </c>
      <c r="E13" s="16" t="s">
        <v>7</v>
      </c>
      <c r="F13" s="17" t="s">
        <v>115</v>
      </c>
    </row>
    <row r="14" spans="1:26" ht="40.5" customHeight="1" x14ac:dyDescent="0.25">
      <c r="A14" s="14" t="str">
        <f>HYPERLINK("http://www.suin-juriscol.gov.co/viewDocument.asp?ruta=Leyes/1572747","LEY  16")</f>
        <v>LEY  16</v>
      </c>
      <c r="B14" s="15">
        <v>33273</v>
      </c>
      <c r="C14" s="16" t="s">
        <v>6</v>
      </c>
      <c r="D14" s="17" t="s">
        <v>9</v>
      </c>
      <c r="E14" s="16" t="s">
        <v>7</v>
      </c>
      <c r="F14" s="17" t="s">
        <v>8</v>
      </c>
      <c r="G14" s="18"/>
      <c r="H14" s="19"/>
      <c r="I14" s="19"/>
      <c r="J14" s="19"/>
      <c r="K14" s="19"/>
      <c r="L14" s="19"/>
      <c r="M14" s="19"/>
      <c r="N14" s="19"/>
      <c r="O14" s="19"/>
      <c r="P14" s="19"/>
      <c r="Q14" s="19"/>
      <c r="R14" s="19"/>
      <c r="S14" s="19"/>
      <c r="T14" s="19"/>
      <c r="U14" s="19"/>
      <c r="V14" s="19"/>
      <c r="W14" s="19"/>
      <c r="X14" s="19"/>
      <c r="Y14" s="19"/>
      <c r="Z14" s="19"/>
    </row>
    <row r="15" spans="1:26" ht="40.5" customHeight="1" x14ac:dyDescent="0.25">
      <c r="A15" s="56" t="s">
        <v>74</v>
      </c>
      <c r="B15" s="42">
        <v>33318</v>
      </c>
      <c r="C15" s="24" t="s">
        <v>113</v>
      </c>
      <c r="D15" s="95" t="s">
        <v>317</v>
      </c>
      <c r="E15" s="24" t="s">
        <v>7</v>
      </c>
      <c r="F15" s="41" t="s">
        <v>115</v>
      </c>
    </row>
    <row r="16" spans="1:26" ht="40.5" customHeight="1" x14ac:dyDescent="0.25">
      <c r="A16" s="43" t="s">
        <v>177</v>
      </c>
      <c r="B16" s="44">
        <v>33742</v>
      </c>
      <c r="C16" s="45" t="s">
        <v>6</v>
      </c>
      <c r="D16" s="54" t="s">
        <v>178</v>
      </c>
      <c r="E16" s="45" t="s">
        <v>7</v>
      </c>
      <c r="F16" s="54" t="s">
        <v>8</v>
      </c>
    </row>
    <row r="17" spans="1:6" ht="40.5" customHeight="1" x14ac:dyDescent="0.25">
      <c r="A17" s="14" t="s">
        <v>75</v>
      </c>
      <c r="B17" s="15">
        <v>33885</v>
      </c>
      <c r="C17" s="16" t="s">
        <v>6</v>
      </c>
      <c r="D17" s="17" t="s">
        <v>76</v>
      </c>
      <c r="E17" s="16" t="s">
        <v>77</v>
      </c>
      <c r="F17" s="17" t="s">
        <v>8</v>
      </c>
    </row>
    <row r="18" spans="1:6" ht="59.25" customHeight="1" x14ac:dyDescent="0.25">
      <c r="A18" s="14" t="s">
        <v>78</v>
      </c>
      <c r="B18" s="15">
        <v>33916</v>
      </c>
      <c r="C18" s="16" t="s">
        <v>6</v>
      </c>
      <c r="D18" s="17" t="s">
        <v>79</v>
      </c>
      <c r="E18" s="16" t="s">
        <v>80</v>
      </c>
      <c r="F18" s="17" t="s">
        <v>8</v>
      </c>
    </row>
    <row r="19" spans="1:6" ht="40.5" customHeight="1" x14ac:dyDescent="0.25">
      <c r="A19" s="20" t="s">
        <v>217</v>
      </c>
      <c r="B19" s="44">
        <v>33966</v>
      </c>
      <c r="C19" s="45" t="s">
        <v>176</v>
      </c>
      <c r="D19" s="54" t="s">
        <v>218</v>
      </c>
      <c r="E19" s="45" t="s">
        <v>7</v>
      </c>
      <c r="F19" s="54" t="s">
        <v>8</v>
      </c>
    </row>
    <row r="20" spans="1:6" ht="40.5" customHeight="1" x14ac:dyDescent="0.25">
      <c r="A20" s="56" t="s">
        <v>263</v>
      </c>
      <c r="B20" s="15">
        <v>34005</v>
      </c>
      <c r="C20" s="24" t="s">
        <v>6</v>
      </c>
      <c r="D20" s="17" t="s">
        <v>264</v>
      </c>
      <c r="E20" s="24" t="s">
        <v>265</v>
      </c>
      <c r="F20" s="41" t="s">
        <v>266</v>
      </c>
    </row>
    <row r="21" spans="1:6" ht="40.5" customHeight="1" x14ac:dyDescent="0.25">
      <c r="A21" s="14" t="s">
        <v>81</v>
      </c>
      <c r="B21" s="15">
        <v>34270</v>
      </c>
      <c r="C21" s="16" t="s">
        <v>6</v>
      </c>
      <c r="D21" s="17" t="s">
        <v>10</v>
      </c>
      <c r="E21" s="16" t="s">
        <v>7</v>
      </c>
      <c r="F21" s="17" t="s">
        <v>8</v>
      </c>
    </row>
    <row r="22" spans="1:6" ht="40.5" customHeight="1" x14ac:dyDescent="0.25">
      <c r="A22" s="31" t="s">
        <v>82</v>
      </c>
      <c r="B22" s="15">
        <v>34325</v>
      </c>
      <c r="C22" s="29" t="s">
        <v>6</v>
      </c>
      <c r="D22" s="17" t="s">
        <v>83</v>
      </c>
      <c r="E22" s="16" t="s">
        <v>7</v>
      </c>
      <c r="F22" s="17" t="s">
        <v>8</v>
      </c>
    </row>
    <row r="23" spans="1:6" ht="40.5" customHeight="1" x14ac:dyDescent="0.25">
      <c r="A23" s="23" t="s">
        <v>24</v>
      </c>
      <c r="B23" s="21">
        <v>34326</v>
      </c>
      <c r="C23" s="16" t="s">
        <v>6</v>
      </c>
      <c r="D23" s="17" t="s">
        <v>25</v>
      </c>
      <c r="E23" s="24" t="s">
        <v>7</v>
      </c>
      <c r="F23" s="41" t="s">
        <v>8</v>
      </c>
    </row>
    <row r="24" spans="1:6" ht="40.5" customHeight="1" x14ac:dyDescent="0.25">
      <c r="A24" s="14" t="str">
        <f>HYPERLINK("http://www.secretariasenado.gov.co/senado/basedoc/ley_0115_1994.html","LEY 115")</f>
        <v>LEY 115</v>
      </c>
      <c r="B24" s="22">
        <v>34373</v>
      </c>
      <c r="C24" s="16" t="s">
        <v>113</v>
      </c>
      <c r="D24" s="17" t="s">
        <v>116</v>
      </c>
      <c r="E24" s="16" t="s">
        <v>7</v>
      </c>
      <c r="F24" s="41" t="s">
        <v>115</v>
      </c>
    </row>
    <row r="25" spans="1:6" ht="40.5" customHeight="1" x14ac:dyDescent="0.25">
      <c r="A25" s="36" t="s">
        <v>166</v>
      </c>
      <c r="B25" s="39">
        <v>34508</v>
      </c>
      <c r="C25" s="38" t="s">
        <v>113</v>
      </c>
      <c r="D25" s="76" t="s">
        <v>167</v>
      </c>
      <c r="E25" s="38">
        <v>1</v>
      </c>
      <c r="F25" s="100" t="s">
        <v>168</v>
      </c>
    </row>
    <row r="26" spans="1:6" ht="40.5" customHeight="1" x14ac:dyDescent="0.25">
      <c r="A26" s="57" t="str">
        <f>HYPERLINK("http://www.secretariasenado.gov.co/senado/basedoc/ley_0152_1994.html","LEY 152")</f>
        <v>LEY 152</v>
      </c>
      <c r="B26" s="44">
        <v>34530</v>
      </c>
      <c r="C26" s="45" t="s">
        <v>6</v>
      </c>
      <c r="D26" s="54" t="s">
        <v>293</v>
      </c>
      <c r="E26" s="45" t="s">
        <v>7</v>
      </c>
      <c r="F26" s="54" t="s">
        <v>8</v>
      </c>
    </row>
    <row r="27" spans="1:6" ht="40.5" customHeight="1" x14ac:dyDescent="0.25">
      <c r="A27" s="14" t="str">
        <f>HYPERLINK("https://www.alcaldiabogota.gov.co/sisjur/normas/Norma1.jsp?i=3424","LEY 181")</f>
        <v>LEY 181</v>
      </c>
      <c r="B27" s="15">
        <v>34717</v>
      </c>
      <c r="C27" s="16" t="s">
        <v>6</v>
      </c>
      <c r="D27" s="95" t="s">
        <v>117</v>
      </c>
      <c r="E27" s="16" t="s">
        <v>7</v>
      </c>
      <c r="F27" s="41" t="s">
        <v>115</v>
      </c>
    </row>
    <row r="28" spans="1:6" ht="204.75" customHeight="1" x14ac:dyDescent="0.25">
      <c r="A28" s="57" t="str">
        <f>HYPERLINK("https://www.funcionpublica.gov.co/eva/gestornormativo/norma.php?i=3424","LEY 181")</f>
        <v>LEY 181</v>
      </c>
      <c r="B28" s="44">
        <v>34717</v>
      </c>
      <c r="C28" s="45" t="s">
        <v>6</v>
      </c>
      <c r="D28" s="98" t="s">
        <v>294</v>
      </c>
      <c r="E28" s="45" t="s">
        <v>357</v>
      </c>
      <c r="F28" s="54" t="s">
        <v>295</v>
      </c>
    </row>
    <row r="29" spans="1:6" ht="41.25" customHeight="1" x14ac:dyDescent="0.25">
      <c r="A29" s="23" t="s">
        <v>26</v>
      </c>
      <c r="B29" s="15">
        <v>34855</v>
      </c>
      <c r="C29" s="16" t="s">
        <v>6</v>
      </c>
      <c r="D29" s="17" t="s">
        <v>27</v>
      </c>
      <c r="E29" s="24" t="s">
        <v>7</v>
      </c>
      <c r="F29" s="41" t="s">
        <v>8</v>
      </c>
    </row>
    <row r="30" spans="1:6" ht="40.5" customHeight="1" x14ac:dyDescent="0.25">
      <c r="A30" s="14" t="str">
        <f>HYPERLINK("https://www.mineducacion.gov.co/1621/articles-105002_archivo_pdf.pdf","LEY 266")</f>
        <v>LEY 266</v>
      </c>
      <c r="B30" s="22">
        <v>35089</v>
      </c>
      <c r="C30" s="16" t="s">
        <v>113</v>
      </c>
      <c r="D30" s="17" t="s">
        <v>118</v>
      </c>
      <c r="E30" s="16" t="s">
        <v>7</v>
      </c>
      <c r="F30" s="41" t="s">
        <v>115</v>
      </c>
    </row>
    <row r="31" spans="1:6" ht="40.5" customHeight="1" x14ac:dyDescent="0.25">
      <c r="A31" s="56" t="s">
        <v>318</v>
      </c>
      <c r="B31" s="15">
        <v>35131</v>
      </c>
      <c r="C31" s="24" t="s">
        <v>113</v>
      </c>
      <c r="D31" s="17" t="s">
        <v>319</v>
      </c>
      <c r="E31" s="24" t="s">
        <v>7</v>
      </c>
      <c r="F31" s="41" t="s">
        <v>115</v>
      </c>
    </row>
    <row r="32" spans="1:6" ht="40.5" customHeight="1" x14ac:dyDescent="0.25">
      <c r="A32" s="14" t="str">
        <f>HYPERLINK("https://www.funcionpublica.gov.co/eva/gestornormativo/norma.php?i=349","LEY 324")</f>
        <v>LEY 324</v>
      </c>
      <c r="B32" s="15">
        <v>35349</v>
      </c>
      <c r="C32" s="16" t="s">
        <v>6</v>
      </c>
      <c r="D32" s="17" t="s">
        <v>134</v>
      </c>
      <c r="E32" s="16" t="s">
        <v>7</v>
      </c>
      <c r="F32" s="17" t="s">
        <v>115</v>
      </c>
    </row>
    <row r="33" spans="1:6" ht="40.5" customHeight="1" x14ac:dyDescent="0.25">
      <c r="A33" s="14" t="s">
        <v>87</v>
      </c>
      <c r="B33" s="15">
        <v>35468</v>
      </c>
      <c r="C33" s="16" t="s">
        <v>6</v>
      </c>
      <c r="D33" s="17" t="s">
        <v>88</v>
      </c>
      <c r="E33" s="16" t="s">
        <v>89</v>
      </c>
      <c r="F33" s="17" t="s">
        <v>8</v>
      </c>
    </row>
    <row r="34" spans="1:6" ht="40.5" customHeight="1" x14ac:dyDescent="0.25">
      <c r="A34" s="14" t="str">
        <f>HYPERLINK("https://www.mineducacion.gov.co/1621/articles-85935_archivo_pdf.pdf","Ley 375")</f>
        <v>Ley 375</v>
      </c>
      <c r="B34" s="22">
        <v>35615</v>
      </c>
      <c r="C34" s="16" t="s">
        <v>113</v>
      </c>
      <c r="D34" s="17" t="s">
        <v>138</v>
      </c>
      <c r="E34" s="16" t="s">
        <v>7</v>
      </c>
      <c r="F34" s="17" t="s">
        <v>115</v>
      </c>
    </row>
    <row r="35" spans="1:6" ht="40.5" customHeight="1" x14ac:dyDescent="0.25">
      <c r="A35" s="56" t="s">
        <v>320</v>
      </c>
      <c r="B35" s="15">
        <v>35621</v>
      </c>
      <c r="C35" s="24" t="s">
        <v>113</v>
      </c>
      <c r="D35" s="17" t="s">
        <v>321</v>
      </c>
      <c r="E35" s="24" t="s">
        <v>7</v>
      </c>
      <c r="F35" s="41" t="s">
        <v>115</v>
      </c>
    </row>
    <row r="36" spans="1:6" ht="40.5" customHeight="1" x14ac:dyDescent="0.25">
      <c r="A36" s="14" t="s">
        <v>90</v>
      </c>
      <c r="B36" s="15">
        <v>35629</v>
      </c>
      <c r="C36" s="16" t="s">
        <v>6</v>
      </c>
      <c r="D36" s="17" t="s">
        <v>91</v>
      </c>
      <c r="E36" s="16" t="s">
        <v>92</v>
      </c>
      <c r="F36" s="17" t="s">
        <v>8</v>
      </c>
    </row>
    <row r="37" spans="1:6" ht="40.5" customHeight="1" x14ac:dyDescent="0.25">
      <c r="A37" s="14" t="s">
        <v>84</v>
      </c>
      <c r="B37" s="15">
        <v>35661</v>
      </c>
      <c r="C37" s="29" t="s">
        <v>6</v>
      </c>
      <c r="D37" s="17" t="s">
        <v>85</v>
      </c>
      <c r="E37" s="16" t="s">
        <v>86</v>
      </c>
      <c r="F37" s="17" t="s">
        <v>8</v>
      </c>
    </row>
    <row r="38" spans="1:6" ht="52.5" customHeight="1" x14ac:dyDescent="0.25">
      <c r="A38" s="23" t="s">
        <v>28</v>
      </c>
      <c r="B38" s="21">
        <v>35790</v>
      </c>
      <c r="C38" s="16" t="s">
        <v>29</v>
      </c>
      <c r="D38" s="74" t="s">
        <v>30</v>
      </c>
      <c r="E38" s="24">
        <v>90</v>
      </c>
      <c r="F38" s="17" t="s">
        <v>31</v>
      </c>
    </row>
    <row r="39" spans="1:6" ht="52.5" customHeight="1" x14ac:dyDescent="0.25">
      <c r="A39" s="56" t="s">
        <v>322</v>
      </c>
      <c r="B39" s="15">
        <v>35983</v>
      </c>
      <c r="C39" s="24" t="s">
        <v>113</v>
      </c>
      <c r="D39" s="17" t="s">
        <v>354</v>
      </c>
      <c r="E39" s="24" t="s">
        <v>7</v>
      </c>
      <c r="F39" s="41" t="s">
        <v>115</v>
      </c>
    </row>
    <row r="40" spans="1:6" ht="68.25" customHeight="1" x14ac:dyDescent="0.25">
      <c r="A40" s="56" t="s">
        <v>323</v>
      </c>
      <c r="B40" s="15">
        <v>35997</v>
      </c>
      <c r="C40" s="24" t="s">
        <v>113</v>
      </c>
      <c r="D40" s="17" t="s">
        <v>296</v>
      </c>
      <c r="E40" s="24" t="s">
        <v>7</v>
      </c>
      <c r="F40" s="41" t="s">
        <v>115</v>
      </c>
    </row>
    <row r="41" spans="1:6" ht="40.5" customHeight="1" x14ac:dyDescent="0.25">
      <c r="A41" s="23" t="s">
        <v>32</v>
      </c>
      <c r="B41" s="15">
        <v>36158</v>
      </c>
      <c r="C41" s="16" t="s">
        <v>6</v>
      </c>
      <c r="D41" s="17" t="s">
        <v>33</v>
      </c>
      <c r="E41" s="24" t="s">
        <v>7</v>
      </c>
      <c r="F41" s="41" t="s">
        <v>8</v>
      </c>
    </row>
    <row r="42" spans="1:6" ht="40.5" customHeight="1" x14ac:dyDescent="0.25">
      <c r="A42" s="14" t="str">
        <f>HYPERLINK("https://www.funcionpublica.gov.co/eva/gestornormativo/norma.php?i=38937","LEY 494 ")</f>
        <v xml:space="preserve">LEY 494 </v>
      </c>
      <c r="B42" s="15">
        <v>36199</v>
      </c>
      <c r="C42" s="16" t="s">
        <v>6</v>
      </c>
      <c r="D42" s="17" t="s">
        <v>135</v>
      </c>
      <c r="E42" s="16" t="s">
        <v>136</v>
      </c>
      <c r="F42" s="17" t="s">
        <v>137</v>
      </c>
    </row>
    <row r="43" spans="1:6" ht="40.5" customHeight="1" x14ac:dyDescent="0.25">
      <c r="A43" s="23" t="s">
        <v>34</v>
      </c>
      <c r="B43" s="15">
        <v>36390</v>
      </c>
      <c r="C43" s="16" t="s">
        <v>29</v>
      </c>
      <c r="D43" s="17" t="s">
        <v>35</v>
      </c>
      <c r="E43" s="24" t="s">
        <v>7</v>
      </c>
      <c r="F43" s="41" t="s">
        <v>8</v>
      </c>
    </row>
    <row r="44" spans="1:6" ht="40.5" customHeight="1" x14ac:dyDescent="0.25">
      <c r="A44" s="14" t="str">
        <f>HYPERLINK("https://www.mineducacion.gov.co/1621/articles-105013_archivo_pdf.pdf","LEY 528")</f>
        <v>LEY 528</v>
      </c>
      <c r="B44" s="22">
        <v>36417</v>
      </c>
      <c r="C44" s="16" t="s">
        <v>113</v>
      </c>
      <c r="D44" s="17" t="s">
        <v>119</v>
      </c>
      <c r="E44" s="16" t="s">
        <v>7</v>
      </c>
      <c r="F44" s="41" t="s">
        <v>115</v>
      </c>
    </row>
    <row r="45" spans="1:6" ht="40.5" customHeight="1" x14ac:dyDescent="0.25">
      <c r="A45" s="14" t="str">
        <f>HYPERLINK("https://www.alcaldiabogota.gov.co/sisjur/normas/Norma1.jsp?i=4826&amp;dt=S","LEY 582 ")</f>
        <v xml:space="preserve">LEY 582 </v>
      </c>
      <c r="B45" s="22">
        <v>36685</v>
      </c>
      <c r="C45" s="16" t="s">
        <v>113</v>
      </c>
      <c r="D45" s="17" t="s">
        <v>120</v>
      </c>
      <c r="E45" s="16" t="s">
        <v>7</v>
      </c>
      <c r="F45" s="41" t="s">
        <v>115</v>
      </c>
    </row>
    <row r="46" spans="1:6" ht="40.5" customHeight="1" x14ac:dyDescent="0.25">
      <c r="A46" s="43" t="s">
        <v>179</v>
      </c>
      <c r="B46" s="44">
        <v>36721</v>
      </c>
      <c r="C46" s="45" t="s">
        <v>176</v>
      </c>
      <c r="D46" s="54" t="s">
        <v>180</v>
      </c>
      <c r="E46" s="45" t="s">
        <v>7</v>
      </c>
      <c r="F46" s="54" t="s">
        <v>8</v>
      </c>
    </row>
    <row r="47" spans="1:6" ht="49.5" customHeight="1" x14ac:dyDescent="0.25">
      <c r="A47" s="56" t="s">
        <v>169</v>
      </c>
      <c r="B47" s="15">
        <v>36731</v>
      </c>
      <c r="C47" s="24" t="s">
        <v>6</v>
      </c>
      <c r="D47" s="17" t="s">
        <v>270</v>
      </c>
      <c r="E47" s="24" t="s">
        <v>7</v>
      </c>
      <c r="F47" s="41" t="s">
        <v>271</v>
      </c>
    </row>
    <row r="48" spans="1:6" ht="40.5" customHeight="1" x14ac:dyDescent="0.25">
      <c r="A48" s="14" t="s">
        <v>93</v>
      </c>
      <c r="B48" s="15">
        <v>36753</v>
      </c>
      <c r="C48" s="16" t="s">
        <v>6</v>
      </c>
      <c r="D48" s="17" t="s">
        <v>94</v>
      </c>
      <c r="E48" s="16" t="s">
        <v>7</v>
      </c>
      <c r="F48" s="17" t="s">
        <v>8</v>
      </c>
    </row>
    <row r="49" spans="1:26" ht="40.5" customHeight="1" x14ac:dyDescent="0.25">
      <c r="A49" s="57" t="str">
        <f>HYPERLINK("https://www.alcaldiabogota.gov.co/sisjur/normas/Norma1.jsp?i=3771","LEY 617")</f>
        <v>LEY 617</v>
      </c>
      <c r="B49" s="44">
        <v>36805</v>
      </c>
      <c r="C49" s="45" t="s">
        <v>6</v>
      </c>
      <c r="D49" s="54" t="s">
        <v>297</v>
      </c>
      <c r="E49" s="45" t="s">
        <v>7</v>
      </c>
      <c r="F49" s="54" t="s">
        <v>8</v>
      </c>
    </row>
    <row r="50" spans="1:26" ht="40.5" customHeight="1" x14ac:dyDescent="0.25">
      <c r="A50" s="57" t="str">
        <f>HYPERLINK("https://www.alcaldiabogota.gov.co/sisjur/normas/Norma1.jsp?i=6285","LEY 633")</f>
        <v>LEY 633</v>
      </c>
      <c r="B50" s="46">
        <v>36889</v>
      </c>
      <c r="C50" s="45" t="s">
        <v>6</v>
      </c>
      <c r="D50" s="54" t="s">
        <v>298</v>
      </c>
      <c r="E50" s="45" t="s">
        <v>7</v>
      </c>
      <c r="F50" s="54" t="s">
        <v>8</v>
      </c>
    </row>
    <row r="51" spans="1:26" ht="40.5" customHeight="1" x14ac:dyDescent="0.25">
      <c r="A51" s="57" t="str">
        <f>HYPERLINK("https://www.alcaldiabogota.gov.co/sisjur/normas/Norma1.jsp?i=4164","LEY 678")</f>
        <v>LEY 678</v>
      </c>
      <c r="B51" s="44">
        <v>37106</v>
      </c>
      <c r="C51" s="45" t="s">
        <v>6</v>
      </c>
      <c r="D51" s="54" t="s">
        <v>299</v>
      </c>
      <c r="E51" s="45" t="s">
        <v>7</v>
      </c>
      <c r="F51" s="54" t="s">
        <v>8</v>
      </c>
    </row>
    <row r="52" spans="1:26" ht="40.5" customHeight="1" x14ac:dyDescent="0.25">
      <c r="A52" s="56" t="s">
        <v>324</v>
      </c>
      <c r="B52" s="15">
        <v>37106</v>
      </c>
      <c r="C52" s="24" t="s">
        <v>113</v>
      </c>
      <c r="D52" s="17" t="s">
        <v>325</v>
      </c>
      <c r="E52" s="24" t="s">
        <v>7</v>
      </c>
      <c r="F52" s="41" t="s">
        <v>115</v>
      </c>
    </row>
    <row r="53" spans="1:26" ht="40.5" customHeight="1" x14ac:dyDescent="0.25">
      <c r="A53" s="56" t="s">
        <v>326</v>
      </c>
      <c r="B53" s="15">
        <v>37230</v>
      </c>
      <c r="C53" s="24" t="s">
        <v>113</v>
      </c>
      <c r="D53" s="41" t="s">
        <v>327</v>
      </c>
      <c r="E53" s="24" t="s">
        <v>7</v>
      </c>
      <c r="F53" s="41" t="s">
        <v>115</v>
      </c>
    </row>
    <row r="54" spans="1:26" ht="40.5" customHeight="1" x14ac:dyDescent="0.25">
      <c r="A54" s="14" t="str">
        <f>HYPERLINK("http://www.suin-juriscol.gov.co/viewDocument.asp?ruta=Leyes/1666964","LEY  715")</f>
        <v>LEY  715</v>
      </c>
      <c r="B54" s="21">
        <v>37246</v>
      </c>
      <c r="C54" s="16" t="s">
        <v>6</v>
      </c>
      <c r="D54" s="17" t="s">
        <v>352</v>
      </c>
      <c r="E54" s="16" t="s">
        <v>7</v>
      </c>
      <c r="F54" s="17" t="s">
        <v>8</v>
      </c>
      <c r="G54" s="18"/>
      <c r="H54" s="19"/>
      <c r="I54" s="19"/>
      <c r="J54" s="19"/>
      <c r="K54" s="19"/>
      <c r="L54" s="19"/>
      <c r="M54" s="19"/>
      <c r="N54" s="19"/>
      <c r="O54" s="19"/>
      <c r="P54" s="19"/>
      <c r="Q54" s="19"/>
      <c r="R54" s="19"/>
      <c r="S54" s="19"/>
      <c r="T54" s="19"/>
      <c r="U54" s="19"/>
      <c r="V54" s="19"/>
      <c r="W54" s="19"/>
      <c r="X54" s="19"/>
      <c r="Y54" s="19"/>
      <c r="Z54" s="19"/>
    </row>
    <row r="55" spans="1:26" ht="40.5" customHeight="1" x14ac:dyDescent="0.25">
      <c r="A55" s="14" t="str">
        <f>HYPERLINK("https://www.funcionpublica.gov.co/eva/gestornormativo/norma.php?i=4599","LEY 724")</f>
        <v>LEY 724</v>
      </c>
      <c r="B55" s="32">
        <v>37252</v>
      </c>
      <c r="C55" s="16" t="s">
        <v>113</v>
      </c>
      <c r="D55" s="17" t="s">
        <v>139</v>
      </c>
      <c r="E55" s="16" t="s">
        <v>7</v>
      </c>
      <c r="F55" s="17" t="s">
        <v>115</v>
      </c>
    </row>
    <row r="56" spans="1:26" ht="40.5" customHeight="1" x14ac:dyDescent="0.25">
      <c r="A56" s="14" t="s">
        <v>95</v>
      </c>
      <c r="B56" s="15">
        <v>37292</v>
      </c>
      <c r="C56" s="16" t="s">
        <v>6</v>
      </c>
      <c r="D56" s="17" t="s">
        <v>96</v>
      </c>
      <c r="E56" s="16" t="s">
        <v>97</v>
      </c>
      <c r="F56" s="17" t="s">
        <v>8</v>
      </c>
    </row>
    <row r="57" spans="1:26" ht="59.25" customHeight="1" x14ac:dyDescent="0.25">
      <c r="A57" s="14" t="str">
        <f>HYPERLINK("http://www.secretariasenado.gov.co/senado/basedoc/ley_0762_2002.html","LEY 762")</f>
        <v>LEY 762</v>
      </c>
      <c r="B57" s="22">
        <v>37468</v>
      </c>
      <c r="C57" s="16" t="s">
        <v>113</v>
      </c>
      <c r="D57" s="17" t="s">
        <v>140</v>
      </c>
      <c r="E57" s="16" t="s">
        <v>7</v>
      </c>
      <c r="F57" s="17" t="s">
        <v>115</v>
      </c>
    </row>
    <row r="58" spans="1:26" ht="345.75" customHeight="1" x14ac:dyDescent="0.25">
      <c r="A58" s="14" t="str">
        <f>HYPERLINK("https://www.movilidadbogota.gov.co/web/sites/default/files/ley-769-de-2002-codigo-nacional-de-transito_3704_0.pdf","LEY 769")</f>
        <v>LEY 769</v>
      </c>
      <c r="B58" s="22">
        <v>37474</v>
      </c>
      <c r="C58" s="16" t="s">
        <v>113</v>
      </c>
      <c r="D58" s="17" t="s">
        <v>141</v>
      </c>
      <c r="E58" s="16" t="s">
        <v>142</v>
      </c>
      <c r="F58" s="17" t="s">
        <v>143</v>
      </c>
    </row>
    <row r="59" spans="1:26" ht="116.25" customHeight="1" x14ac:dyDescent="0.25">
      <c r="A59" s="14" t="s">
        <v>98</v>
      </c>
      <c r="B59" s="15">
        <v>37607</v>
      </c>
      <c r="C59" s="16" t="s">
        <v>6</v>
      </c>
      <c r="D59" s="17" t="s">
        <v>99</v>
      </c>
      <c r="E59" s="16" t="s">
        <v>100</v>
      </c>
      <c r="F59" s="17" t="s">
        <v>8</v>
      </c>
    </row>
    <row r="60" spans="1:26" ht="40.5" customHeight="1" x14ac:dyDescent="0.25">
      <c r="A60" s="14" t="s">
        <v>101</v>
      </c>
      <c r="B60" s="15">
        <v>37617</v>
      </c>
      <c r="C60" s="16" t="s">
        <v>6</v>
      </c>
      <c r="D60" s="17" t="s">
        <v>102</v>
      </c>
      <c r="E60" s="16" t="s">
        <v>103</v>
      </c>
      <c r="F60" s="17" t="s">
        <v>8</v>
      </c>
    </row>
    <row r="61" spans="1:26" ht="69.75" customHeight="1" x14ac:dyDescent="0.25">
      <c r="A61" s="43" t="str">
        <f>HYPERLINK("http://www.secretariasenado.gov.co/senado/basedoc/ley_0790_2002.html","LEY 790")</f>
        <v>LEY 790</v>
      </c>
      <c r="B61" s="55">
        <v>37617</v>
      </c>
      <c r="C61" s="45" t="s">
        <v>6</v>
      </c>
      <c r="D61" s="54" t="s">
        <v>238</v>
      </c>
      <c r="E61" s="45" t="s">
        <v>239</v>
      </c>
      <c r="F61" s="54" t="s">
        <v>240</v>
      </c>
    </row>
    <row r="62" spans="1:26" ht="40.5" customHeight="1" x14ac:dyDescent="0.25">
      <c r="A62" s="57" t="str">
        <f>HYPERLINK("https://www.funcionpublica.gov.co/eva/gestornormativo/norma.php?i=7260","LEY 788")</f>
        <v>LEY 788</v>
      </c>
      <c r="B62" s="46">
        <v>37617</v>
      </c>
      <c r="C62" s="45" t="s">
        <v>6</v>
      </c>
      <c r="D62" s="54" t="s">
        <v>300</v>
      </c>
      <c r="E62" s="45" t="s">
        <v>7</v>
      </c>
      <c r="F62" s="54" t="s">
        <v>8</v>
      </c>
    </row>
    <row r="63" spans="1:26" ht="40.5" customHeight="1" x14ac:dyDescent="0.25">
      <c r="A63" s="14" t="s">
        <v>104</v>
      </c>
      <c r="B63" s="15">
        <v>37650</v>
      </c>
      <c r="C63" s="16" t="s">
        <v>6</v>
      </c>
      <c r="D63" s="17" t="s">
        <v>105</v>
      </c>
      <c r="E63" s="16" t="s">
        <v>106</v>
      </c>
      <c r="F63" s="17" t="s">
        <v>8</v>
      </c>
    </row>
    <row r="64" spans="1:26" ht="40.5" customHeight="1" x14ac:dyDescent="0.25">
      <c r="A64" s="23" t="s">
        <v>36</v>
      </c>
      <c r="B64" s="21">
        <v>37809</v>
      </c>
      <c r="C64" s="16" t="s">
        <v>6</v>
      </c>
      <c r="D64" s="17" t="s">
        <v>37</v>
      </c>
      <c r="E64" s="24" t="s">
        <v>7</v>
      </c>
      <c r="F64" s="41" t="s">
        <v>8</v>
      </c>
    </row>
    <row r="65" spans="1:26" ht="40.5" customHeight="1" x14ac:dyDescent="0.25">
      <c r="A65" s="57" t="str">
        <f>HYPERLINK("https://www.alcaldiabogota.gov.co/sisjur/normas/Norma1.jsp?i=13712","LEY 819")</f>
        <v>LEY 819</v>
      </c>
      <c r="B65" s="44">
        <v>37811</v>
      </c>
      <c r="C65" s="45" t="s">
        <v>6</v>
      </c>
      <c r="D65" s="54" t="s">
        <v>301</v>
      </c>
      <c r="E65" s="45" t="s">
        <v>7</v>
      </c>
      <c r="F65" s="54" t="s">
        <v>8</v>
      </c>
    </row>
    <row r="66" spans="1:26" ht="72.75" customHeight="1" x14ac:dyDescent="0.25">
      <c r="A66" s="14" t="str">
        <f>HYPERLINK("https://www.mineducacion.gov.co/1759/articles-105030_archivo_pdf.pdf","LEY 841")</f>
        <v>LEY 841</v>
      </c>
      <c r="B66" s="22">
        <v>37901</v>
      </c>
      <c r="C66" s="16" t="s">
        <v>113</v>
      </c>
      <c r="D66" s="17" t="s">
        <v>123</v>
      </c>
      <c r="E66" s="16" t="s">
        <v>7</v>
      </c>
      <c r="F66" s="41" t="s">
        <v>115</v>
      </c>
    </row>
    <row r="67" spans="1:26" ht="40.5" customHeight="1" x14ac:dyDescent="0.25">
      <c r="A67" s="23" t="s">
        <v>38</v>
      </c>
      <c r="B67" s="15">
        <v>37903</v>
      </c>
      <c r="C67" s="16" t="s">
        <v>6</v>
      </c>
      <c r="D67" s="17" t="s">
        <v>39</v>
      </c>
      <c r="E67" s="24" t="s">
        <v>7</v>
      </c>
      <c r="F67" s="41" t="s">
        <v>8</v>
      </c>
    </row>
    <row r="68" spans="1:26" ht="54.75" customHeight="1" x14ac:dyDescent="0.25">
      <c r="A68" s="14" t="str">
        <f>HYPERLINK("http://www.suin-juriscol.gov.co/viewDocument.asp?ruta=Leyes/1669667","LEY  850")</f>
        <v>LEY  850</v>
      </c>
      <c r="B68" s="21">
        <v>37943</v>
      </c>
      <c r="C68" s="16" t="s">
        <v>6</v>
      </c>
      <c r="D68" s="17" t="s">
        <v>11</v>
      </c>
      <c r="E68" s="16" t="s">
        <v>7</v>
      </c>
      <c r="F68" s="17" t="s">
        <v>8</v>
      </c>
      <c r="G68" s="18"/>
      <c r="H68" s="19"/>
      <c r="I68" s="19"/>
      <c r="J68" s="19"/>
      <c r="K68" s="19"/>
      <c r="L68" s="19"/>
      <c r="M68" s="19"/>
      <c r="N68" s="19"/>
      <c r="O68" s="19"/>
      <c r="P68" s="19"/>
      <c r="Q68" s="19"/>
      <c r="R68" s="19"/>
      <c r="S68" s="19"/>
      <c r="T68" s="19"/>
      <c r="U68" s="19"/>
      <c r="V68" s="19"/>
      <c r="W68" s="19"/>
      <c r="X68" s="19"/>
      <c r="Y68" s="19"/>
      <c r="Z68" s="19"/>
    </row>
    <row r="69" spans="1:26" ht="40.5" customHeight="1" x14ac:dyDescent="0.25">
      <c r="A69" s="62" t="s">
        <v>346</v>
      </c>
      <c r="B69" s="15">
        <v>37943</v>
      </c>
      <c r="C69" s="17" t="s">
        <v>6</v>
      </c>
      <c r="D69" s="77" t="s">
        <v>347</v>
      </c>
      <c r="E69" s="16" t="s">
        <v>7</v>
      </c>
      <c r="F69" s="17" t="s">
        <v>8</v>
      </c>
    </row>
    <row r="70" spans="1:26" ht="40.5" customHeight="1" x14ac:dyDescent="0.25">
      <c r="A70" s="57" t="str">
        <f>HYPERLINK("https://www.alcaldiabogota.gov.co/sisjur/normas/Norma1.jsp?i=11172","LEY 863")</f>
        <v>LEY 863</v>
      </c>
      <c r="B70" s="46">
        <v>37984</v>
      </c>
      <c r="C70" s="45" t="s">
        <v>6</v>
      </c>
      <c r="D70" s="54" t="s">
        <v>302</v>
      </c>
      <c r="E70" s="45" t="s">
        <v>7</v>
      </c>
      <c r="F70" s="54" t="s">
        <v>8</v>
      </c>
    </row>
    <row r="71" spans="1:26" ht="40.5" customHeight="1" x14ac:dyDescent="0.25">
      <c r="A71" s="14" t="str">
        <f>HYPERLINK("https://www.funcionpublica.gov.co/eva/gestornormativo/norma.php?i=14787","LEY 904")</f>
        <v>LEY 904</v>
      </c>
      <c r="B71" s="22">
        <v>38230</v>
      </c>
      <c r="C71" s="16" t="s">
        <v>113</v>
      </c>
      <c r="D71" s="17" t="s">
        <v>144</v>
      </c>
      <c r="E71" s="16" t="s">
        <v>7</v>
      </c>
      <c r="F71" s="17" t="s">
        <v>115</v>
      </c>
    </row>
    <row r="72" spans="1:26" ht="40.5" customHeight="1" x14ac:dyDescent="0.25">
      <c r="A72" s="43" t="str">
        <f>HYPERLINK("http://www.secretariasenado.gov.co/senado/basedoc/ley_0906_2004.html","LEY 906")</f>
        <v>LEY 906</v>
      </c>
      <c r="B72" s="51">
        <v>38230</v>
      </c>
      <c r="C72" s="45" t="s">
        <v>6</v>
      </c>
      <c r="D72" s="54" t="s">
        <v>241</v>
      </c>
      <c r="E72" s="45" t="s">
        <v>7</v>
      </c>
      <c r="F72" s="54" t="s">
        <v>115</v>
      </c>
    </row>
    <row r="73" spans="1:26" ht="69.75" customHeight="1" x14ac:dyDescent="0.25">
      <c r="A73" s="79" t="s">
        <v>329</v>
      </c>
      <c r="B73" s="85">
        <v>38253</v>
      </c>
      <c r="C73" s="92" t="s">
        <v>113</v>
      </c>
      <c r="D73" s="68" t="s">
        <v>330</v>
      </c>
      <c r="E73" s="92" t="s">
        <v>7</v>
      </c>
      <c r="F73" s="101" t="s">
        <v>115</v>
      </c>
    </row>
    <row r="74" spans="1:26" ht="40.5" customHeight="1" x14ac:dyDescent="0.25">
      <c r="A74" s="69" t="str">
        <f>HYPERLINK("http://www.suin-juriscol.gov.co/viewDocument.asp?ruta=Leyes/1671073","LEY  916")</f>
        <v>LEY  916</v>
      </c>
      <c r="B74" s="72">
        <v>38317</v>
      </c>
      <c r="C74" s="70" t="s">
        <v>6</v>
      </c>
      <c r="D74" s="71" t="s">
        <v>12</v>
      </c>
      <c r="E74" s="70" t="s">
        <v>7</v>
      </c>
      <c r="F74" s="71" t="s">
        <v>8</v>
      </c>
      <c r="G74" s="18"/>
      <c r="H74" s="19"/>
      <c r="I74" s="19"/>
      <c r="J74" s="19"/>
      <c r="K74" s="19"/>
      <c r="L74" s="19"/>
      <c r="M74" s="19"/>
      <c r="N74" s="19"/>
      <c r="O74" s="19"/>
      <c r="P74" s="19"/>
      <c r="Q74" s="19"/>
      <c r="R74" s="19"/>
      <c r="S74" s="19"/>
      <c r="T74" s="19"/>
      <c r="U74" s="19"/>
      <c r="V74" s="19"/>
      <c r="W74" s="19"/>
      <c r="X74" s="19"/>
      <c r="Y74" s="19"/>
      <c r="Z74" s="19"/>
    </row>
    <row r="75" spans="1:26" ht="53.25" customHeight="1" x14ac:dyDescent="0.25">
      <c r="A75" s="69" t="str">
        <f>HYPERLINK("https://www.mineducacion.gov.co/1621/articles-85833_archivo_pdf.pdf","LEY 934")</f>
        <v>LEY 934</v>
      </c>
      <c r="B75" s="86">
        <v>38351</v>
      </c>
      <c r="C75" s="70" t="s">
        <v>113</v>
      </c>
      <c r="D75" s="71" t="s">
        <v>124</v>
      </c>
      <c r="E75" s="70" t="s">
        <v>7</v>
      </c>
      <c r="F75" s="102" t="s">
        <v>115</v>
      </c>
    </row>
    <row r="76" spans="1:26" ht="40.5" customHeight="1" x14ac:dyDescent="0.25">
      <c r="A76" s="78" t="s">
        <v>272</v>
      </c>
      <c r="B76" s="73">
        <v>38442</v>
      </c>
      <c r="C76" s="91" t="s">
        <v>6</v>
      </c>
      <c r="D76" s="71" t="s">
        <v>273</v>
      </c>
      <c r="E76" s="91" t="s">
        <v>7</v>
      </c>
      <c r="F76" s="102" t="s">
        <v>274</v>
      </c>
    </row>
    <row r="77" spans="1:26" ht="40.5" customHeight="1" x14ac:dyDescent="0.25">
      <c r="A77" s="80" t="str">
        <f>HYPERLINK("http://www.secretariasenado.gov.co/senado/basedoc/ley_0962_2005.html","LEY 962")</f>
        <v>LEY 962</v>
      </c>
      <c r="B77" s="87">
        <v>38541</v>
      </c>
      <c r="C77" s="93" t="s">
        <v>6</v>
      </c>
      <c r="D77" s="96" t="s">
        <v>242</v>
      </c>
      <c r="E77" s="93" t="s">
        <v>7</v>
      </c>
      <c r="F77" s="96" t="s">
        <v>115</v>
      </c>
    </row>
    <row r="78" spans="1:26" ht="40.5" customHeight="1" x14ac:dyDescent="0.25">
      <c r="A78" s="78" t="s">
        <v>275</v>
      </c>
      <c r="B78" s="73">
        <v>38541</v>
      </c>
      <c r="C78" s="91" t="s">
        <v>6</v>
      </c>
      <c r="D78" s="71" t="s">
        <v>242</v>
      </c>
      <c r="E78" s="91" t="s">
        <v>276</v>
      </c>
      <c r="F78" s="102" t="s">
        <v>277</v>
      </c>
    </row>
    <row r="79" spans="1:26" ht="40.5" customHeight="1" x14ac:dyDescent="0.25">
      <c r="A79" s="82" t="str">
        <f>HYPERLINK("https://www.alcaldiabogota.gov.co/sisjur/normas/Norma1.jsp?i=22412","LEY 964")</f>
        <v>LEY 964</v>
      </c>
      <c r="B79" s="89">
        <v>38541</v>
      </c>
      <c r="C79" s="93" t="s">
        <v>6</v>
      </c>
      <c r="D79" s="96" t="s">
        <v>303</v>
      </c>
      <c r="E79" s="93" t="s">
        <v>7</v>
      </c>
      <c r="F79" s="96" t="s">
        <v>8</v>
      </c>
    </row>
    <row r="80" spans="1:26" ht="40.5" customHeight="1" x14ac:dyDescent="0.25">
      <c r="A80" s="78" t="s">
        <v>275</v>
      </c>
      <c r="B80" s="73">
        <v>38541</v>
      </c>
      <c r="C80" s="91" t="s">
        <v>113</v>
      </c>
      <c r="D80" s="71" t="s">
        <v>333</v>
      </c>
      <c r="E80" s="91" t="s">
        <v>7</v>
      </c>
      <c r="F80" s="102" t="s">
        <v>115</v>
      </c>
    </row>
    <row r="81" spans="1:26" ht="40.5" customHeight="1" x14ac:dyDescent="0.25">
      <c r="A81" s="14" t="str">
        <f>HYPERLINK("https://www.bogotajuridica.gov.co/sisjur/normas/Norma1.jsp?i=17004","LEY 962")</f>
        <v>LEY 962</v>
      </c>
      <c r="B81" s="22">
        <v>38541</v>
      </c>
      <c r="C81" s="16" t="s">
        <v>6</v>
      </c>
      <c r="D81" s="17" t="s">
        <v>242</v>
      </c>
      <c r="E81" s="24" t="s">
        <v>7</v>
      </c>
      <c r="F81" s="17" t="s">
        <v>115</v>
      </c>
    </row>
    <row r="82" spans="1:26" ht="40.5" customHeight="1" x14ac:dyDescent="0.25">
      <c r="A82" s="14" t="str">
        <f>HYPERLINK("http://www.secretariasenado.gov.co/senado/basedoc/ley_0982_2005.html","LEY 982")</f>
        <v>LEY 982</v>
      </c>
      <c r="B82" s="22">
        <v>38566</v>
      </c>
      <c r="C82" s="16" t="s">
        <v>113</v>
      </c>
      <c r="D82" s="17" t="s">
        <v>145</v>
      </c>
      <c r="E82" s="16" t="s">
        <v>7</v>
      </c>
      <c r="F82" s="17" t="s">
        <v>115</v>
      </c>
    </row>
    <row r="83" spans="1:26" ht="40.5" customHeight="1" x14ac:dyDescent="0.25">
      <c r="A83" s="56" t="s">
        <v>331</v>
      </c>
      <c r="B83" s="15">
        <v>38680</v>
      </c>
      <c r="C83" s="24" t="s">
        <v>113</v>
      </c>
      <c r="D83" s="17" t="s">
        <v>332</v>
      </c>
      <c r="E83" s="24" t="s">
        <v>7</v>
      </c>
      <c r="F83" s="41" t="s">
        <v>115</v>
      </c>
    </row>
    <row r="84" spans="1:26" ht="40.5" customHeight="1" x14ac:dyDescent="0.25">
      <c r="A84" s="43" t="s">
        <v>181</v>
      </c>
      <c r="B84" s="44">
        <v>38740</v>
      </c>
      <c r="C84" s="45" t="s">
        <v>176</v>
      </c>
      <c r="D84" s="54" t="s">
        <v>182</v>
      </c>
      <c r="E84" s="45" t="s">
        <v>7</v>
      </c>
      <c r="F84" s="54" t="s">
        <v>8</v>
      </c>
    </row>
    <row r="85" spans="1:26" ht="40.5" customHeight="1" x14ac:dyDescent="0.25">
      <c r="A85" s="56" t="s">
        <v>334</v>
      </c>
      <c r="B85" s="15">
        <v>38927</v>
      </c>
      <c r="C85" s="24" t="s">
        <v>113</v>
      </c>
      <c r="D85" s="17" t="s">
        <v>304</v>
      </c>
      <c r="E85" s="24" t="s">
        <v>7</v>
      </c>
      <c r="F85" s="41" t="s">
        <v>115</v>
      </c>
    </row>
    <row r="86" spans="1:26" ht="40.5" customHeight="1" x14ac:dyDescent="0.25">
      <c r="A86" s="14" t="str">
        <f>HYPERLINK("https://www.funcionpublica.gov.co/eva/gestornormativo/norma.php?i=66205","LEY 1090")</f>
        <v>LEY 1090</v>
      </c>
      <c r="B86" s="22">
        <v>38966</v>
      </c>
      <c r="C86" s="16" t="s">
        <v>113</v>
      </c>
      <c r="D86" s="17" t="s">
        <v>125</v>
      </c>
      <c r="E86" s="16" t="s">
        <v>7</v>
      </c>
      <c r="F86" s="41" t="s">
        <v>115</v>
      </c>
    </row>
    <row r="87" spans="1:26" ht="113.25" customHeight="1" x14ac:dyDescent="0.25">
      <c r="A87" s="14" t="str">
        <f>HYPERLINK("https://www.alcaldiabogota.gov.co/sisjur/normas/Norma1.jsp?i=22106","LEY 1098")</f>
        <v>LEY 1098</v>
      </c>
      <c r="B87" s="22">
        <v>39029</v>
      </c>
      <c r="C87" s="16" t="s">
        <v>113</v>
      </c>
      <c r="D87" s="17" t="s">
        <v>126</v>
      </c>
      <c r="E87" s="16" t="s">
        <v>127</v>
      </c>
      <c r="F87" s="17" t="s">
        <v>128</v>
      </c>
    </row>
    <row r="88" spans="1:26" ht="89.25" customHeight="1" x14ac:dyDescent="0.25">
      <c r="A88" s="57" t="str">
        <f>HYPERLINK("https://www.funcionpublica.gov.co/eva/gestornormativo/norma.php?i=22106","LEY 1098")</f>
        <v>LEY 1098</v>
      </c>
      <c r="B88" s="44">
        <v>39029</v>
      </c>
      <c r="C88" s="45" t="s">
        <v>6</v>
      </c>
      <c r="D88" s="54" t="s">
        <v>305</v>
      </c>
      <c r="E88" s="45" t="s">
        <v>7</v>
      </c>
      <c r="F88" s="54" t="s">
        <v>8</v>
      </c>
    </row>
    <row r="89" spans="1:26" ht="40.5" customHeight="1" x14ac:dyDescent="0.25">
      <c r="A89" s="57" t="str">
        <f>HYPERLINK("https://www.alcaldiabogota.gov.co/sisjur/normas/Norma1.jsp?i=22580","LEY 1111")</f>
        <v>LEY 1111</v>
      </c>
      <c r="B89" s="46">
        <v>39078</v>
      </c>
      <c r="C89" s="45" t="s">
        <v>6</v>
      </c>
      <c r="D89" s="54" t="s">
        <v>306</v>
      </c>
      <c r="E89" s="45" t="s">
        <v>7</v>
      </c>
      <c r="F89" s="54" t="s">
        <v>8</v>
      </c>
    </row>
    <row r="90" spans="1:26" ht="40.5" customHeight="1" x14ac:dyDescent="0.25">
      <c r="A90" s="35" t="str">
        <f>HYPERLINK("https://www.alcaldiabogota.gov.co/sisjur/normas/Norma1.jsp?i=25670","LEY 1145")</f>
        <v>LEY 1145</v>
      </c>
      <c r="B90" s="22">
        <v>39273</v>
      </c>
      <c r="C90" s="16" t="s">
        <v>113</v>
      </c>
      <c r="D90" s="17" t="s">
        <v>146</v>
      </c>
      <c r="E90" s="16" t="s">
        <v>7</v>
      </c>
      <c r="F90" s="17" t="s">
        <v>115</v>
      </c>
    </row>
    <row r="91" spans="1:26" ht="40.5" customHeight="1" x14ac:dyDescent="0.25">
      <c r="A91" s="23" t="s">
        <v>40</v>
      </c>
      <c r="B91" s="15">
        <v>39279</v>
      </c>
      <c r="C91" s="16" t="s">
        <v>6</v>
      </c>
      <c r="D91" s="17" t="s">
        <v>41</v>
      </c>
      <c r="E91" s="24" t="s">
        <v>7</v>
      </c>
      <c r="F91" s="41" t="s">
        <v>8</v>
      </c>
    </row>
    <row r="92" spans="1:26" ht="40.5" customHeight="1" x14ac:dyDescent="0.25">
      <c r="A92" s="57" t="str">
        <f>HYPERLINK("https://www.funcionpublica.gov.co/eva/gestornormativo/norma.php?i=28306","LEY 1176")</f>
        <v>LEY 1176</v>
      </c>
      <c r="B92" s="46">
        <v>39443</v>
      </c>
      <c r="C92" s="45" t="s">
        <v>6</v>
      </c>
      <c r="D92" s="54" t="s">
        <v>307</v>
      </c>
      <c r="E92" s="45" t="s">
        <v>7</v>
      </c>
      <c r="F92" s="54" t="s">
        <v>8</v>
      </c>
    </row>
    <row r="93" spans="1:26" ht="40.5" customHeight="1" x14ac:dyDescent="0.25">
      <c r="A93" s="56" t="s">
        <v>278</v>
      </c>
      <c r="B93" s="15">
        <v>39519</v>
      </c>
      <c r="C93" s="24" t="s">
        <v>6</v>
      </c>
      <c r="D93" s="17" t="s">
        <v>279</v>
      </c>
      <c r="E93" s="24" t="s">
        <v>7</v>
      </c>
      <c r="F93" s="41" t="s">
        <v>115</v>
      </c>
    </row>
    <row r="94" spans="1:26" ht="40.5" customHeight="1" x14ac:dyDescent="0.25">
      <c r="A94" s="43" t="str">
        <f>HYPERLINK("http://www.secretariasenado.gov.co/senado/basedoc/ley_1221_2008.html","LEY 1221")</f>
        <v>LEY 1221</v>
      </c>
      <c r="B94" s="51">
        <v>39635</v>
      </c>
      <c r="C94" s="45" t="s">
        <v>6</v>
      </c>
      <c r="D94" s="54" t="s">
        <v>243</v>
      </c>
      <c r="E94" s="45" t="s">
        <v>7</v>
      </c>
      <c r="F94" s="54" t="s">
        <v>115</v>
      </c>
    </row>
    <row r="95" spans="1:26" ht="40.5" customHeight="1" x14ac:dyDescent="0.25">
      <c r="A95" s="14" t="str">
        <f>HYPERLINK("http://www.suin-juriscol.gov.co/viewDocument.asp?ruta=Leyes/1675573","LEY  1209")</f>
        <v>LEY  1209</v>
      </c>
      <c r="B95" s="15">
        <v>39643</v>
      </c>
      <c r="C95" s="16" t="s">
        <v>6</v>
      </c>
      <c r="D95" s="17" t="s">
        <v>13</v>
      </c>
      <c r="E95" s="16" t="s">
        <v>7</v>
      </c>
      <c r="F95" s="17" t="s">
        <v>8</v>
      </c>
      <c r="G95" s="18"/>
      <c r="H95" s="19"/>
      <c r="I95" s="19"/>
      <c r="J95" s="19"/>
      <c r="K95" s="19"/>
      <c r="L95" s="19"/>
      <c r="M95" s="19"/>
      <c r="N95" s="19"/>
      <c r="O95" s="19"/>
      <c r="P95" s="19"/>
      <c r="Q95" s="19"/>
      <c r="R95" s="19"/>
      <c r="S95" s="19"/>
      <c r="T95" s="19"/>
      <c r="U95" s="19"/>
      <c r="V95" s="19"/>
      <c r="W95" s="19"/>
      <c r="X95" s="19"/>
      <c r="Y95" s="19"/>
      <c r="Z95" s="19"/>
    </row>
    <row r="96" spans="1:26" ht="40.5" customHeight="1" x14ac:dyDescent="0.25">
      <c r="A96" s="14" t="str">
        <f>HYPERLINK("http://www.suin-juriscol.gov.co/viewDocument.asp?ruta=Leyes/1675729","LEY  1225")</f>
        <v>LEY  1225</v>
      </c>
      <c r="B96" s="15">
        <v>39645</v>
      </c>
      <c r="C96" s="94" t="s">
        <v>6</v>
      </c>
      <c r="D96" s="17" t="s">
        <v>14</v>
      </c>
      <c r="E96" s="16" t="s">
        <v>7</v>
      </c>
      <c r="F96" s="17" t="s">
        <v>8</v>
      </c>
      <c r="G96" s="18"/>
      <c r="H96" s="19"/>
      <c r="I96" s="19"/>
      <c r="J96" s="19"/>
      <c r="K96" s="19"/>
      <c r="L96" s="19"/>
      <c r="M96" s="19"/>
      <c r="N96" s="19"/>
      <c r="O96" s="19"/>
      <c r="P96" s="19"/>
      <c r="Q96" s="19"/>
      <c r="R96" s="19"/>
      <c r="S96" s="19"/>
      <c r="T96" s="19"/>
      <c r="U96" s="19"/>
      <c r="V96" s="19"/>
      <c r="W96" s="19"/>
      <c r="X96" s="19"/>
      <c r="Y96" s="19"/>
      <c r="Z96" s="19"/>
    </row>
    <row r="97" spans="1:26" ht="40.5" customHeight="1" x14ac:dyDescent="0.25">
      <c r="A97" s="20" t="s">
        <v>70</v>
      </c>
      <c r="B97" s="15">
        <v>39645</v>
      </c>
      <c r="C97" s="29" t="s">
        <v>6</v>
      </c>
      <c r="D97" s="28" t="s">
        <v>71</v>
      </c>
      <c r="E97" s="16" t="s">
        <v>7</v>
      </c>
      <c r="F97" s="17" t="s">
        <v>8</v>
      </c>
    </row>
    <row r="98" spans="1:26" ht="40.5" customHeight="1" x14ac:dyDescent="0.25">
      <c r="A98" s="14" t="s">
        <v>107</v>
      </c>
      <c r="B98" s="15">
        <v>39645</v>
      </c>
      <c r="C98" s="16" t="s">
        <v>6</v>
      </c>
      <c r="D98" s="17" t="s">
        <v>108</v>
      </c>
      <c r="E98" s="16" t="s">
        <v>7</v>
      </c>
      <c r="F98" s="17" t="s">
        <v>8</v>
      </c>
    </row>
    <row r="99" spans="1:26" ht="40.5" customHeight="1" x14ac:dyDescent="0.25">
      <c r="A99" s="14" t="str">
        <f>HYPERLINK("http://www.secretariasenado.gov.co/senado/basedoc/ley_1225_2008.html","LEY 1225")</f>
        <v>LEY 1225</v>
      </c>
      <c r="B99" s="22">
        <v>39645</v>
      </c>
      <c r="C99" s="16" t="s">
        <v>113</v>
      </c>
      <c r="D99" s="17" t="s">
        <v>14</v>
      </c>
      <c r="E99" s="16" t="s">
        <v>7</v>
      </c>
      <c r="F99" s="17" t="s">
        <v>115</v>
      </c>
    </row>
    <row r="100" spans="1:26" ht="40.5" customHeight="1" x14ac:dyDescent="0.25">
      <c r="A100" s="43" t="str">
        <f>HYPERLINK("https://www.funcionpublica.gov.co/eva/gestornormativo/norma.php?i=34488","LEY 1266")</f>
        <v>LEY 1266</v>
      </c>
      <c r="B100" s="55">
        <v>39813</v>
      </c>
      <c r="C100" s="45" t="s">
        <v>6</v>
      </c>
      <c r="D100" s="54" t="s">
        <v>244</v>
      </c>
      <c r="E100" s="45" t="s">
        <v>7</v>
      </c>
      <c r="F100" s="54" t="s">
        <v>115</v>
      </c>
    </row>
    <row r="101" spans="1:26" ht="40.5" customHeight="1" x14ac:dyDescent="0.25">
      <c r="A101" s="43" t="str">
        <f>HYPERLINK("http://www.secretariasenado.gov.co/senado/basedoc/ley_1273_2009.html","Ley 1273")</f>
        <v>Ley 1273</v>
      </c>
      <c r="B101" s="51">
        <v>39818</v>
      </c>
      <c r="C101" s="45" t="s">
        <v>6</v>
      </c>
      <c r="D101" s="54" t="s">
        <v>245</v>
      </c>
      <c r="E101" s="45" t="s">
        <v>7</v>
      </c>
      <c r="F101" s="54" t="s">
        <v>115</v>
      </c>
    </row>
    <row r="102" spans="1:26" ht="40.5" customHeight="1" x14ac:dyDescent="0.25">
      <c r="A102" s="56" t="s">
        <v>280</v>
      </c>
      <c r="B102" s="15">
        <v>39818</v>
      </c>
      <c r="C102" s="24" t="s">
        <v>6</v>
      </c>
      <c r="D102" s="17" t="s">
        <v>245</v>
      </c>
      <c r="E102" s="24" t="s">
        <v>281</v>
      </c>
      <c r="F102" s="41" t="s">
        <v>115</v>
      </c>
    </row>
    <row r="103" spans="1:26" ht="52.5" customHeight="1" x14ac:dyDescent="0.25">
      <c r="A103" s="56" t="s">
        <v>335</v>
      </c>
      <c r="B103" s="15">
        <v>39835</v>
      </c>
      <c r="C103" s="24" t="s">
        <v>113</v>
      </c>
      <c r="D103" s="17" t="s">
        <v>336</v>
      </c>
      <c r="E103" s="24" t="s">
        <v>7</v>
      </c>
      <c r="F103" s="41" t="s">
        <v>115</v>
      </c>
    </row>
    <row r="104" spans="1:26" ht="40.5" customHeight="1" x14ac:dyDescent="0.25">
      <c r="A104" s="14" t="str">
        <f>HYPERLINK("https://www.alcaldiabogota.gov.co/sisjur/normas/Norma1.jsp?i=35367","LEY 1287")</f>
        <v>LEY 1287</v>
      </c>
      <c r="B104" s="22">
        <v>39875</v>
      </c>
      <c r="C104" s="16" t="s">
        <v>113</v>
      </c>
      <c r="D104" s="17" t="s">
        <v>147</v>
      </c>
      <c r="E104" s="16" t="s">
        <v>7</v>
      </c>
      <c r="F104" s="17" t="s">
        <v>115</v>
      </c>
    </row>
    <row r="105" spans="1:26" ht="40.5" customHeight="1" x14ac:dyDescent="0.25">
      <c r="A105" s="57" t="str">
        <f>HYPERLINK("https://www.alcaldiabogota.gov.co/sisjur/normas/Norma1.jsp?i=35440","LEY 1289")</f>
        <v>LEY 1289</v>
      </c>
      <c r="B105" s="44">
        <v>39878</v>
      </c>
      <c r="C105" s="45" t="s">
        <v>6</v>
      </c>
      <c r="D105" s="54" t="s">
        <v>308</v>
      </c>
      <c r="E105" s="45" t="s">
        <v>7</v>
      </c>
      <c r="F105" s="54" t="s">
        <v>8</v>
      </c>
    </row>
    <row r="106" spans="1:26" ht="40.5" customHeight="1" x14ac:dyDescent="0.25">
      <c r="A106" s="20" t="s">
        <v>215</v>
      </c>
      <c r="B106" s="44">
        <v>40007</v>
      </c>
      <c r="C106" s="45" t="s">
        <v>176</v>
      </c>
      <c r="D106" s="54" t="s">
        <v>216</v>
      </c>
      <c r="E106" s="45" t="s">
        <v>7</v>
      </c>
      <c r="F106" s="54" t="s">
        <v>8</v>
      </c>
    </row>
    <row r="107" spans="1:26" ht="40.5" customHeight="1" x14ac:dyDescent="0.25">
      <c r="A107" s="14" t="str">
        <f>HYPERLINK("http://www.suin-juriscol.gov.co/viewDocument.asp?ruta=Leyes/1677762","LEY  1341")</f>
        <v>LEY  1341</v>
      </c>
      <c r="B107" s="15">
        <v>40024</v>
      </c>
      <c r="C107" s="16" t="s">
        <v>6</v>
      </c>
      <c r="D107" s="17" t="s">
        <v>15</v>
      </c>
      <c r="E107" s="16" t="s">
        <v>7</v>
      </c>
      <c r="F107" s="17" t="s">
        <v>8</v>
      </c>
      <c r="G107" s="18"/>
      <c r="H107" s="19"/>
      <c r="I107" s="19"/>
      <c r="J107" s="19"/>
      <c r="K107" s="19"/>
      <c r="L107" s="19"/>
      <c r="M107" s="19"/>
      <c r="N107" s="19"/>
      <c r="O107" s="19"/>
      <c r="P107" s="19"/>
      <c r="Q107" s="19"/>
      <c r="R107" s="19"/>
      <c r="S107" s="19"/>
      <c r="T107" s="19"/>
      <c r="U107" s="19"/>
      <c r="V107" s="19"/>
      <c r="W107" s="19"/>
      <c r="X107" s="19"/>
      <c r="Y107" s="19"/>
      <c r="Z107" s="19"/>
    </row>
    <row r="108" spans="1:26" ht="40.5" customHeight="1" x14ac:dyDescent="0.25">
      <c r="A108" s="14" t="str">
        <f>HYPERLINK("https://www.funcionpublica.gov.co/eva/gestornormativo/norma.php?i=37150","LEY 1346")</f>
        <v>LEY 1346</v>
      </c>
      <c r="B108" s="22">
        <v>40025</v>
      </c>
      <c r="C108" s="16" t="s">
        <v>113</v>
      </c>
      <c r="D108" s="17" t="s">
        <v>148</v>
      </c>
      <c r="E108" s="16" t="s">
        <v>7</v>
      </c>
      <c r="F108" s="17" t="s">
        <v>115</v>
      </c>
    </row>
    <row r="109" spans="1:26" ht="40.5" customHeight="1" x14ac:dyDescent="0.25">
      <c r="A109" s="43" t="str">
        <f>HYPERLINK("http://www.secretariasenado.gov.co/senado/basedoc/ley_1341_2009.html","LEY 1341")</f>
        <v>LEY 1341</v>
      </c>
      <c r="B109" s="51">
        <v>40051</v>
      </c>
      <c r="C109" s="45" t="s">
        <v>6</v>
      </c>
      <c r="D109" s="54" t="s">
        <v>246</v>
      </c>
      <c r="E109" s="45" t="s">
        <v>7</v>
      </c>
      <c r="F109" s="54" t="s">
        <v>115</v>
      </c>
    </row>
    <row r="110" spans="1:26" ht="40.5" customHeight="1" x14ac:dyDescent="0.25">
      <c r="A110" s="35" t="str">
        <f>HYPERLINK("https://www.alcaldiabogota.gov.co/sisjur/normas/Norma1.jsp?i=37604&amp;dt=S","LEY 1355")</f>
        <v>LEY 1355</v>
      </c>
      <c r="B110" s="32">
        <v>40100</v>
      </c>
      <c r="C110" s="16" t="s">
        <v>113</v>
      </c>
      <c r="D110" s="17" t="s">
        <v>129</v>
      </c>
      <c r="E110" s="16" t="s">
        <v>7</v>
      </c>
      <c r="F110" s="41" t="s">
        <v>115</v>
      </c>
    </row>
    <row r="111" spans="1:26" ht="40.5" customHeight="1" x14ac:dyDescent="0.25">
      <c r="A111" s="81" t="str">
        <f>HYPERLINK("https://www.funcionpublica.gov.co/eva/gestornormativo/norma.php?i=39180","LEY 1383")</f>
        <v>LEY 1383</v>
      </c>
      <c r="B111" s="88">
        <v>40253</v>
      </c>
      <c r="C111" s="53" t="s">
        <v>113</v>
      </c>
      <c r="D111" s="97" t="s">
        <v>149</v>
      </c>
      <c r="E111" s="53" t="s">
        <v>7</v>
      </c>
      <c r="F111" s="97" t="s">
        <v>115</v>
      </c>
    </row>
    <row r="112" spans="1:26" ht="81" customHeight="1" x14ac:dyDescent="0.25">
      <c r="A112" s="83" t="str">
        <f>HYPERLINK("http://www.secretariasenado.gov.co/senado/basedoc/ley_1392_2010.html","LEY 1392")</f>
        <v>LEY 1392</v>
      </c>
      <c r="B112" s="88">
        <v>40361</v>
      </c>
      <c r="C112" s="53" t="s">
        <v>113</v>
      </c>
      <c r="D112" s="97" t="s">
        <v>150</v>
      </c>
      <c r="E112" s="53" t="s">
        <v>7</v>
      </c>
      <c r="F112" s="97" t="s">
        <v>115</v>
      </c>
    </row>
    <row r="113" spans="1:26" ht="65.25" customHeight="1" x14ac:dyDescent="0.25">
      <c r="A113" s="84" t="s">
        <v>42</v>
      </c>
      <c r="B113" s="90">
        <v>40561</v>
      </c>
      <c r="C113" s="53" t="s">
        <v>6</v>
      </c>
      <c r="D113" s="97" t="s">
        <v>43</v>
      </c>
      <c r="E113" s="99" t="s">
        <v>7</v>
      </c>
      <c r="F113" s="103" t="s">
        <v>8</v>
      </c>
    </row>
    <row r="114" spans="1:26" ht="40.5" customHeight="1" x14ac:dyDescent="0.25">
      <c r="A114" s="14" t="str">
        <f>HYPERLINK("http://www.secretariasenado.gov.co/senado/basedoc/ley_1448_2011.html","LEY 1448")</f>
        <v>LEY 1448</v>
      </c>
      <c r="B114" s="22">
        <v>40704</v>
      </c>
      <c r="C114" s="16" t="s">
        <v>113</v>
      </c>
      <c r="D114" s="17" t="s">
        <v>151</v>
      </c>
      <c r="E114" s="16" t="s">
        <v>7</v>
      </c>
      <c r="F114" s="17" t="s">
        <v>115</v>
      </c>
    </row>
    <row r="115" spans="1:26" ht="60.75" customHeight="1" x14ac:dyDescent="0.25">
      <c r="A115" s="23" t="s">
        <v>44</v>
      </c>
      <c r="B115" s="15">
        <v>40736</v>
      </c>
      <c r="C115" s="16" t="s">
        <v>6</v>
      </c>
      <c r="D115" s="17" t="s">
        <v>16</v>
      </c>
      <c r="E115" s="24" t="s">
        <v>7</v>
      </c>
      <c r="F115" s="41" t="s">
        <v>8</v>
      </c>
    </row>
    <row r="116" spans="1:26" ht="40.5" customHeight="1" x14ac:dyDescent="0.25">
      <c r="A116" s="56" t="s">
        <v>42</v>
      </c>
      <c r="B116" s="15">
        <v>40736</v>
      </c>
      <c r="C116" s="24" t="s">
        <v>113</v>
      </c>
      <c r="D116" s="17" t="s">
        <v>282</v>
      </c>
      <c r="E116" s="24" t="s">
        <v>7</v>
      </c>
      <c r="F116" s="41" t="s">
        <v>115</v>
      </c>
    </row>
    <row r="117" spans="1:26" ht="40.5" customHeight="1" x14ac:dyDescent="0.25">
      <c r="A117" s="57" t="str">
        <f>HYPERLINK("https://www.alcaldiabogota.gov.co/sisjur/normas/Norma1.jsp?i=44949","LEY 1483")</f>
        <v>LEY 1483</v>
      </c>
      <c r="B117" s="44">
        <v>40886</v>
      </c>
      <c r="C117" s="45" t="s">
        <v>6</v>
      </c>
      <c r="D117" s="54" t="s">
        <v>309</v>
      </c>
      <c r="E117" s="45" t="s">
        <v>7</v>
      </c>
      <c r="F117" s="54" t="s">
        <v>8</v>
      </c>
    </row>
    <row r="118" spans="1:26" ht="40.5" customHeight="1" x14ac:dyDescent="0.25">
      <c r="A118" s="61" t="s">
        <v>341</v>
      </c>
      <c r="B118" s="22">
        <v>40886</v>
      </c>
      <c r="C118" s="17" t="s">
        <v>6</v>
      </c>
      <c r="D118" s="17" t="s">
        <v>342</v>
      </c>
      <c r="E118" s="16" t="s">
        <v>7</v>
      </c>
      <c r="F118" s="17" t="s">
        <v>8</v>
      </c>
    </row>
    <row r="119" spans="1:26" ht="40.5" customHeight="1" x14ac:dyDescent="0.25">
      <c r="A119" s="14" t="str">
        <f>HYPERLINK("http://www.suin-juriscol.gov.co/viewDocument.asp?ruta=Leyes/1682249","LEY  1493")</f>
        <v>LEY  1493</v>
      </c>
      <c r="B119" s="21">
        <v>40903</v>
      </c>
      <c r="C119" s="16" t="s">
        <v>6</v>
      </c>
      <c r="D119" s="17" t="s">
        <v>17</v>
      </c>
      <c r="E119" s="16" t="s">
        <v>7</v>
      </c>
      <c r="F119" s="17" t="s">
        <v>8</v>
      </c>
      <c r="G119" s="18"/>
      <c r="H119" s="19"/>
      <c r="I119" s="19"/>
      <c r="J119" s="19"/>
      <c r="K119" s="19"/>
      <c r="L119" s="19"/>
      <c r="M119" s="19"/>
      <c r="N119" s="19"/>
      <c r="O119" s="19"/>
      <c r="P119" s="19"/>
      <c r="Q119" s="19"/>
      <c r="R119" s="19"/>
      <c r="S119" s="19"/>
      <c r="T119" s="19"/>
      <c r="U119" s="19"/>
      <c r="V119" s="19"/>
      <c r="W119" s="19"/>
      <c r="X119" s="19"/>
      <c r="Y119" s="19"/>
      <c r="Z119" s="19"/>
    </row>
    <row r="120" spans="1:26" ht="40.5" customHeight="1" x14ac:dyDescent="0.25">
      <c r="A120" s="47" t="s">
        <v>230</v>
      </c>
      <c r="B120" s="44">
        <v>40906</v>
      </c>
      <c r="C120" s="45" t="s">
        <v>6</v>
      </c>
      <c r="D120" s="54" t="s">
        <v>231</v>
      </c>
      <c r="E120" s="38" t="s">
        <v>7</v>
      </c>
      <c r="F120" s="76" t="s">
        <v>8</v>
      </c>
    </row>
    <row r="121" spans="1:26" ht="40.5" customHeight="1" x14ac:dyDescent="0.25">
      <c r="A121" s="23" t="s">
        <v>45</v>
      </c>
      <c r="B121" s="15">
        <v>40918</v>
      </c>
      <c r="C121" s="16" t="s">
        <v>6</v>
      </c>
      <c r="D121" s="17" t="s">
        <v>46</v>
      </c>
      <c r="E121" s="24" t="s">
        <v>7</v>
      </c>
      <c r="F121" s="41" t="s">
        <v>8</v>
      </c>
    </row>
    <row r="122" spans="1:26" ht="40.5" customHeight="1" x14ac:dyDescent="0.25">
      <c r="A122" s="14" t="s">
        <v>109</v>
      </c>
      <c r="B122" s="15">
        <v>41023</v>
      </c>
      <c r="C122" s="16" t="s">
        <v>6</v>
      </c>
      <c r="D122" s="17" t="s">
        <v>110</v>
      </c>
      <c r="E122" s="16" t="s">
        <v>111</v>
      </c>
      <c r="F122" s="17" t="s">
        <v>8</v>
      </c>
    </row>
    <row r="123" spans="1:26" ht="40.5" customHeight="1" x14ac:dyDescent="0.25">
      <c r="A123" s="43" t="s">
        <v>183</v>
      </c>
      <c r="B123" s="44">
        <v>41026</v>
      </c>
      <c r="C123" s="45" t="s">
        <v>6</v>
      </c>
      <c r="D123" s="54" t="s">
        <v>184</v>
      </c>
      <c r="E123" s="45" t="s">
        <v>7</v>
      </c>
      <c r="F123" s="54" t="s">
        <v>8</v>
      </c>
    </row>
    <row r="124" spans="1:26" ht="51" customHeight="1" x14ac:dyDescent="0.25">
      <c r="A124" s="57" t="str">
        <f>HYPERLINK("http://www.secretariasenado.gov.co/senado/basedoc/ley_1530_2012.html","LEY 1530")</f>
        <v>LEY 1530</v>
      </c>
      <c r="B124" s="44">
        <v>41046</v>
      </c>
      <c r="C124" s="45" t="s">
        <v>6</v>
      </c>
      <c r="D124" s="54" t="s">
        <v>311</v>
      </c>
      <c r="E124" s="45" t="s">
        <v>7</v>
      </c>
      <c r="F124" s="54" t="s">
        <v>8</v>
      </c>
    </row>
    <row r="125" spans="1:26" ht="40.5" customHeight="1" x14ac:dyDescent="0.25">
      <c r="A125" s="43" t="s">
        <v>185</v>
      </c>
      <c r="B125" s="44">
        <v>41101</v>
      </c>
      <c r="C125" s="45" t="s">
        <v>176</v>
      </c>
      <c r="D125" s="54" t="s">
        <v>186</v>
      </c>
      <c r="E125" s="45" t="s">
        <v>7</v>
      </c>
      <c r="F125" s="54" t="s">
        <v>8</v>
      </c>
    </row>
    <row r="126" spans="1:26" ht="71.25" customHeight="1" x14ac:dyDescent="0.25">
      <c r="A126" s="56" t="s">
        <v>283</v>
      </c>
      <c r="B126" s="15">
        <v>41102</v>
      </c>
      <c r="C126" s="24" t="s">
        <v>6</v>
      </c>
      <c r="D126" s="17" t="s">
        <v>284</v>
      </c>
      <c r="E126" s="24" t="s">
        <v>285</v>
      </c>
      <c r="F126" s="41" t="s">
        <v>115</v>
      </c>
    </row>
    <row r="127" spans="1:26" ht="40.5" customHeight="1" x14ac:dyDescent="0.25">
      <c r="A127" s="43" t="str">
        <f>HYPERLINK("http://www.secretariasenado.gov.co/senado/basedoc/ley_1581_2012.html","LEY 1581")</f>
        <v>LEY 1581</v>
      </c>
      <c r="B127" s="55">
        <v>41199</v>
      </c>
      <c r="C127" s="45" t="s">
        <v>6</v>
      </c>
      <c r="D127" s="54" t="s">
        <v>247</v>
      </c>
      <c r="E127" s="45" t="s">
        <v>7</v>
      </c>
      <c r="F127" s="54" t="s">
        <v>115</v>
      </c>
    </row>
    <row r="128" spans="1:26" ht="40.5" customHeight="1" x14ac:dyDescent="0.25">
      <c r="A128" s="57" t="str">
        <f>HYPERLINK("http://www.secretariasenado.gov.co/senado/basedoc/ley_1607_2012.html","LEY 1607    ")</f>
        <v xml:space="preserve">LEY 1607    </v>
      </c>
      <c r="B128" s="46">
        <v>41269</v>
      </c>
      <c r="C128" s="45" t="s">
        <v>6</v>
      </c>
      <c r="D128" s="54" t="s">
        <v>310</v>
      </c>
      <c r="E128" s="45" t="s">
        <v>7</v>
      </c>
      <c r="F128" s="54" t="s">
        <v>8</v>
      </c>
    </row>
    <row r="129" spans="1:26" ht="40.5" customHeight="1" x14ac:dyDescent="0.25">
      <c r="A129" s="43" t="s">
        <v>189</v>
      </c>
      <c r="B129" s="44">
        <v>41295</v>
      </c>
      <c r="C129" s="45" t="s">
        <v>176</v>
      </c>
      <c r="D129" s="54" t="s">
        <v>190</v>
      </c>
      <c r="E129" s="45" t="s">
        <v>191</v>
      </c>
      <c r="F129" s="54" t="s">
        <v>8</v>
      </c>
    </row>
    <row r="130" spans="1:26" ht="57.75" customHeight="1" x14ac:dyDescent="0.25">
      <c r="A130" s="14" t="str">
        <f>HYPERLINK("https://www.icbf.gov.co/cargues/avance/docs/ley_1618_2013.htm","LEY 1618")</f>
        <v>LEY 1618</v>
      </c>
      <c r="B130" s="22">
        <v>41332</v>
      </c>
      <c r="C130" s="16" t="s">
        <v>113</v>
      </c>
      <c r="D130" s="17" t="s">
        <v>152</v>
      </c>
      <c r="E130" s="16" t="s">
        <v>7</v>
      </c>
      <c r="F130" s="17" t="s">
        <v>115</v>
      </c>
    </row>
    <row r="131" spans="1:26" ht="114" customHeight="1" x14ac:dyDescent="0.25">
      <c r="A131" s="43" t="str">
        <f>HYPERLINK("https://discapacidadcolombia.com/phocadownloadpap/LEGISLACION/LEY%20ESTATUTARIA%201618%20DE%202013.pdf","LEY 1618")</f>
        <v>LEY 1618</v>
      </c>
      <c r="B131" s="51">
        <v>41332</v>
      </c>
      <c r="C131" s="45" t="s">
        <v>6</v>
      </c>
      <c r="D131" s="54" t="s">
        <v>248</v>
      </c>
      <c r="E131" s="45" t="s">
        <v>249</v>
      </c>
      <c r="F131" s="54" t="s">
        <v>250</v>
      </c>
    </row>
    <row r="132" spans="1:26" ht="40.5" customHeight="1" x14ac:dyDescent="0.25">
      <c r="A132" s="35" t="str">
        <f>HYPERLINK("https://www.funcionpublica.gov.co/eva/gestornormativo/norma.php?i=52971","LEY ESTATUTARIA 1622")</f>
        <v>LEY ESTATUTARIA 1622</v>
      </c>
      <c r="B132" s="22">
        <v>41393</v>
      </c>
      <c r="C132" s="16" t="s">
        <v>113</v>
      </c>
      <c r="D132" s="17" t="s">
        <v>153</v>
      </c>
      <c r="E132" s="16" t="s">
        <v>136</v>
      </c>
      <c r="F132" s="17" t="s">
        <v>137</v>
      </c>
    </row>
    <row r="133" spans="1:26" ht="83.25" customHeight="1" x14ac:dyDescent="0.25">
      <c r="A133" s="36" t="s">
        <v>170</v>
      </c>
      <c r="B133" s="39">
        <v>41474</v>
      </c>
      <c r="C133" s="38" t="s">
        <v>113</v>
      </c>
      <c r="D133" s="76" t="s">
        <v>171</v>
      </c>
      <c r="E133" s="38" t="s">
        <v>172</v>
      </c>
      <c r="F133" s="54" t="s">
        <v>173</v>
      </c>
    </row>
    <row r="134" spans="1:26" ht="40.5" customHeight="1" x14ac:dyDescent="0.25">
      <c r="A134" s="14" t="str">
        <f>HYPERLINK("https://www.funcionpublica.gov.co/eva/gestornormativo/norma.php?i=55616","LEY 1679")</f>
        <v>LEY 1679</v>
      </c>
      <c r="B134" s="32">
        <v>41598</v>
      </c>
      <c r="C134" s="16" t="s">
        <v>113</v>
      </c>
      <c r="D134" s="17" t="s">
        <v>130</v>
      </c>
      <c r="E134" s="16" t="s">
        <v>7</v>
      </c>
      <c r="F134" s="41" t="s">
        <v>115</v>
      </c>
    </row>
    <row r="135" spans="1:26" ht="40.5" customHeight="1" x14ac:dyDescent="0.25">
      <c r="A135" s="23" t="s">
        <v>47</v>
      </c>
      <c r="B135" s="15">
        <v>41704</v>
      </c>
      <c r="C135" s="16" t="s">
        <v>6</v>
      </c>
      <c r="D135" s="17" t="s">
        <v>48</v>
      </c>
      <c r="E135" s="24" t="s">
        <v>7</v>
      </c>
      <c r="F135" s="41" t="s">
        <v>8</v>
      </c>
    </row>
    <row r="136" spans="1:26" ht="69.75" customHeight="1" x14ac:dyDescent="0.25">
      <c r="A136" s="14" t="str">
        <f>HYPERLINK("https://www.alcaldiabogota.gov.co/sisjur/normas/Norma1.jsp?i=56882#0","LEY 1712")</f>
        <v>LEY 1712</v>
      </c>
      <c r="B136" s="15">
        <v>41704</v>
      </c>
      <c r="C136" s="16" t="s">
        <v>113</v>
      </c>
      <c r="D136" s="17" t="s">
        <v>48</v>
      </c>
      <c r="E136" s="16" t="s">
        <v>159</v>
      </c>
      <c r="F136" s="17" t="s">
        <v>160</v>
      </c>
    </row>
    <row r="137" spans="1:26" ht="40.5" customHeight="1" x14ac:dyDescent="0.25">
      <c r="A137" s="57" t="str">
        <f>HYPERLINK("http://www.secretariasenado.gov.co/senado/basedoc/ley_1739_2014.html","LEY 1739")</f>
        <v>LEY 1739</v>
      </c>
      <c r="B137" s="46">
        <v>41996</v>
      </c>
      <c r="C137" s="45" t="s">
        <v>6</v>
      </c>
      <c r="D137" s="54" t="s">
        <v>312</v>
      </c>
      <c r="E137" s="45" t="s">
        <v>7</v>
      </c>
      <c r="F137" s="54" t="s">
        <v>8</v>
      </c>
    </row>
    <row r="138" spans="1:26" ht="55.5" customHeight="1" x14ac:dyDescent="0.25">
      <c r="A138" s="57" t="str">
        <f>HYPERLINK("http://www.secretariasenado.gov.co/senado/basedoc/ley_1753_2015.html","LEY 1753")</f>
        <v>LEY 1753</v>
      </c>
      <c r="B138" s="44">
        <v>42164</v>
      </c>
      <c r="C138" s="45" t="s">
        <v>6</v>
      </c>
      <c r="D138" s="54" t="s">
        <v>313</v>
      </c>
      <c r="E138" s="45" t="s">
        <v>7</v>
      </c>
      <c r="F138" s="54" t="s">
        <v>8</v>
      </c>
    </row>
    <row r="139" spans="1:26" ht="40.5" customHeight="1" x14ac:dyDescent="0.25">
      <c r="A139" s="56" t="s">
        <v>286</v>
      </c>
      <c r="B139" s="15">
        <v>42185</v>
      </c>
      <c r="C139" s="24" t="s">
        <v>6</v>
      </c>
      <c r="D139" s="17" t="s">
        <v>287</v>
      </c>
      <c r="E139" s="24" t="s">
        <v>288</v>
      </c>
      <c r="F139" s="41" t="s">
        <v>115</v>
      </c>
    </row>
    <row r="140" spans="1:26" ht="40.5" customHeight="1" x14ac:dyDescent="0.25">
      <c r="A140" s="61" t="s">
        <v>343</v>
      </c>
      <c r="B140" s="22">
        <v>42191</v>
      </c>
      <c r="C140" s="17" t="s">
        <v>6</v>
      </c>
      <c r="D140" s="17" t="s">
        <v>344</v>
      </c>
      <c r="E140" s="16" t="s">
        <v>7</v>
      </c>
      <c r="F140" s="17" t="s">
        <v>8</v>
      </c>
    </row>
    <row r="141" spans="1:26" ht="40.5" customHeight="1" x14ac:dyDescent="0.25">
      <c r="A141" s="56" t="s">
        <v>337</v>
      </c>
      <c r="B141" s="15">
        <v>42384</v>
      </c>
      <c r="C141" s="24" t="s">
        <v>113</v>
      </c>
      <c r="D141" s="17" t="s">
        <v>338</v>
      </c>
      <c r="E141" s="24" t="s">
        <v>7</v>
      </c>
      <c r="F141" s="41" t="s">
        <v>115</v>
      </c>
    </row>
    <row r="142" spans="1:26" ht="40.5" customHeight="1" x14ac:dyDescent="0.25">
      <c r="A142" s="20" t="s">
        <v>219</v>
      </c>
      <c r="B142" s="44">
        <v>42492</v>
      </c>
      <c r="C142" s="45" t="s">
        <v>176</v>
      </c>
      <c r="D142" s="54" t="s">
        <v>220</v>
      </c>
      <c r="E142" s="45" t="s">
        <v>221</v>
      </c>
      <c r="F142" s="54"/>
    </row>
    <row r="143" spans="1:26" ht="40.5" customHeight="1" x14ac:dyDescent="0.25">
      <c r="A143" s="14" t="str">
        <f>HYPERLINK("http://www.suin-juriscol.gov.co/viewDocument.asp?ruta=Leyes/30021736","LEY  1801")</f>
        <v>LEY  1801</v>
      </c>
      <c r="B143" s="15">
        <v>42580</v>
      </c>
      <c r="C143" s="16" t="s">
        <v>6</v>
      </c>
      <c r="D143" s="17" t="s">
        <v>18</v>
      </c>
      <c r="E143" s="16" t="s">
        <v>7</v>
      </c>
      <c r="F143" s="17" t="s">
        <v>8</v>
      </c>
      <c r="G143" s="18"/>
      <c r="H143" s="19"/>
      <c r="I143" s="19"/>
      <c r="J143" s="19"/>
      <c r="K143" s="19"/>
      <c r="L143" s="19"/>
      <c r="M143" s="19"/>
      <c r="N143" s="19"/>
      <c r="O143" s="19"/>
      <c r="P143" s="19"/>
      <c r="Q143" s="19"/>
      <c r="R143" s="19"/>
      <c r="S143" s="19"/>
      <c r="T143" s="19"/>
      <c r="U143" s="19"/>
      <c r="V143" s="19"/>
      <c r="W143" s="19"/>
      <c r="X143" s="19"/>
      <c r="Y143" s="19"/>
      <c r="Z143" s="19"/>
    </row>
    <row r="144" spans="1:26" ht="40.5" customHeight="1" x14ac:dyDescent="0.25">
      <c r="A144" s="14" t="str">
        <f>HYPERLINK("https://www.icbf.gov.co/cargues/avance/docs/ley_1804_2016.htm","LEY 1804")</f>
        <v>LEY 1804</v>
      </c>
      <c r="B144" s="22">
        <v>42584</v>
      </c>
      <c r="C144" s="16" t="s">
        <v>113</v>
      </c>
      <c r="D144" s="17" t="s">
        <v>155</v>
      </c>
      <c r="E144" s="16" t="s">
        <v>7</v>
      </c>
      <c r="F144" s="17" t="s">
        <v>115</v>
      </c>
    </row>
    <row r="145" spans="1:6" ht="40.5" customHeight="1" x14ac:dyDescent="0.25">
      <c r="A145" s="43" t="s">
        <v>192</v>
      </c>
      <c r="B145" s="46">
        <v>42664</v>
      </c>
      <c r="C145" s="45" t="s">
        <v>113</v>
      </c>
      <c r="D145" s="54" t="s">
        <v>193</v>
      </c>
      <c r="E145" s="45" t="s">
        <v>7</v>
      </c>
      <c r="F145" s="54" t="s">
        <v>8</v>
      </c>
    </row>
    <row r="146" spans="1:6" ht="40.5" customHeight="1" x14ac:dyDescent="0.25">
      <c r="A146" s="43" t="s">
        <v>194</v>
      </c>
      <c r="B146" s="44">
        <v>42739</v>
      </c>
      <c r="C146" s="45" t="s">
        <v>113</v>
      </c>
      <c r="D146" s="54" t="s">
        <v>195</v>
      </c>
      <c r="E146" s="45" t="s">
        <v>7</v>
      </c>
      <c r="F146" s="54" t="s">
        <v>8</v>
      </c>
    </row>
    <row r="147" spans="1:6" ht="40.5" customHeight="1" x14ac:dyDescent="0.25">
      <c r="A147" s="43" t="s">
        <v>196</v>
      </c>
      <c r="B147" s="44">
        <v>42942</v>
      </c>
      <c r="C147" s="45" t="s">
        <v>113</v>
      </c>
      <c r="D147" s="54" t="s">
        <v>197</v>
      </c>
      <c r="E147" s="45" t="s">
        <v>7</v>
      </c>
      <c r="F147" s="54" t="s">
        <v>8</v>
      </c>
    </row>
    <row r="148" spans="1:6" ht="40.5" customHeight="1" x14ac:dyDescent="0.25">
      <c r="A148" s="23" t="s">
        <v>49</v>
      </c>
      <c r="B148" s="15">
        <v>43115</v>
      </c>
      <c r="C148" s="16" t="s">
        <v>6</v>
      </c>
      <c r="D148" s="17" t="s">
        <v>50</v>
      </c>
      <c r="E148" s="24" t="s">
        <v>7</v>
      </c>
      <c r="F148" s="41" t="s">
        <v>8</v>
      </c>
    </row>
    <row r="149" spans="1:6" ht="40.5" customHeight="1" x14ac:dyDescent="0.25">
      <c r="A149" s="14" t="str">
        <f>HYPERLINK("https://www.funcionpublica.gov.co/eva/gestornormativo/norma.php?i=85540","LEY ESTATUTARIA  1885")</f>
        <v>LEY ESTATUTARIA  1885</v>
      </c>
      <c r="B149" s="22">
        <v>43160</v>
      </c>
      <c r="C149" s="16" t="s">
        <v>113</v>
      </c>
      <c r="D149" s="17" t="s">
        <v>156</v>
      </c>
      <c r="E149" s="16" t="s">
        <v>7</v>
      </c>
      <c r="F149" s="17" t="s">
        <v>115</v>
      </c>
    </row>
    <row r="150" spans="1:6" ht="40.5" customHeight="1" x14ac:dyDescent="0.25">
      <c r="A150" s="14" t="str">
        <f>HYPERLINK("https://www.alcaldiabogota.gov.co/sisjur/normas/Norma1.jsp?i=76955&amp;dt=S","LEY 1887")</f>
        <v>LEY 1887</v>
      </c>
      <c r="B150" s="21">
        <v>43213</v>
      </c>
      <c r="C150" s="16" t="s">
        <v>113</v>
      </c>
      <c r="D150" s="17" t="s">
        <v>161</v>
      </c>
      <c r="E150" s="16" t="s">
        <v>7</v>
      </c>
      <c r="F150" s="17" t="s">
        <v>115</v>
      </c>
    </row>
    <row r="151" spans="1:6" ht="40.5" customHeight="1" x14ac:dyDescent="0.25">
      <c r="A151" s="43" t="s">
        <v>198</v>
      </c>
      <c r="B151" s="44">
        <v>43273</v>
      </c>
      <c r="C151" s="45" t="s">
        <v>6</v>
      </c>
      <c r="D151" s="54" t="s">
        <v>199</v>
      </c>
      <c r="E151" s="45" t="s">
        <v>7</v>
      </c>
      <c r="F151" s="54" t="s">
        <v>8</v>
      </c>
    </row>
    <row r="152" spans="1:6" ht="40.5" customHeight="1" x14ac:dyDescent="0.25">
      <c r="A152" s="43" t="str">
        <f>HYPERLINK("http://www.secretariasenado.gov.co/senado/basedoc/ley_1928_2018.html","LEY 1928")</f>
        <v>LEY 1928</v>
      </c>
      <c r="B152" s="51">
        <v>43305</v>
      </c>
      <c r="C152" s="45" t="s">
        <v>6</v>
      </c>
      <c r="D152" s="54" t="s">
        <v>251</v>
      </c>
      <c r="E152" s="45" t="s">
        <v>7</v>
      </c>
      <c r="F152" s="54" t="s">
        <v>115</v>
      </c>
    </row>
    <row r="153" spans="1:6" ht="40.5" customHeight="1" x14ac:dyDescent="0.25">
      <c r="A153" s="57" t="str">
        <f>HYPERLINK("http://www.secretariasenado.gov.co/senado/basedoc/ley_1943_2018.html","Ley de Financiamiento 1943 -Reforma Tributaria")</f>
        <v>Ley de Financiamiento 1943 -Reforma Tributaria</v>
      </c>
      <c r="B153" s="58">
        <v>43462</v>
      </c>
      <c r="C153" s="59" t="s">
        <v>314</v>
      </c>
      <c r="D153" s="60" t="s">
        <v>315</v>
      </c>
      <c r="E153" s="59" t="s">
        <v>112</v>
      </c>
      <c r="F153" s="60" t="s">
        <v>8</v>
      </c>
    </row>
    <row r="154" spans="1:6" ht="40.5" customHeight="1" x14ac:dyDescent="0.25">
      <c r="A154" s="33" t="str">
        <f>HYPERLINK("https://www.funcionpublica.gov.co/eva/gestornormativo/norma.php?i=90141","LEY 1946")</f>
        <v>LEY 1946</v>
      </c>
      <c r="B154" s="34">
        <v>43469</v>
      </c>
      <c r="C154" s="27" t="s">
        <v>113</v>
      </c>
      <c r="D154" s="28" t="s">
        <v>121</v>
      </c>
      <c r="E154" s="27" t="s">
        <v>7</v>
      </c>
      <c r="F154" s="104" t="s">
        <v>122</v>
      </c>
    </row>
    <row r="155" spans="1:6" ht="40.5" customHeight="1" x14ac:dyDescent="0.25">
      <c r="A155" s="43" t="str">
        <f>HYPERLINK("https://www.alcaldiabogota.gov.co/sisjur/normas/Norma1.jsp?i=82448","LEY 1951")</f>
        <v>LEY 1951</v>
      </c>
      <c r="B155" s="51">
        <v>43489</v>
      </c>
      <c r="C155" s="45" t="s">
        <v>6</v>
      </c>
      <c r="D155" s="54" t="s">
        <v>252</v>
      </c>
      <c r="E155" s="45" t="s">
        <v>7</v>
      </c>
      <c r="F155" s="54" t="s">
        <v>115</v>
      </c>
    </row>
    <row r="156" spans="1:6" ht="40.5" customHeight="1" x14ac:dyDescent="0.25">
      <c r="A156" s="52" t="s">
        <v>224</v>
      </c>
      <c r="B156" s="39">
        <v>43493</v>
      </c>
      <c r="C156" s="38" t="s">
        <v>6</v>
      </c>
      <c r="D156" s="76" t="s">
        <v>225</v>
      </c>
      <c r="E156" s="38" t="s">
        <v>7</v>
      </c>
      <c r="F156" s="76" t="s">
        <v>8</v>
      </c>
    </row>
    <row r="157" spans="1:6" ht="109.5" customHeight="1" x14ac:dyDescent="0.25">
      <c r="A157" s="43" t="str">
        <f>HYPERLINK("http://www.secretariasenado.gov.co/senado/basedoc/ley_1955_2019.html","LEY 1955")</f>
        <v>LEY 1955</v>
      </c>
      <c r="B157" s="51">
        <v>43590</v>
      </c>
      <c r="C157" s="45" t="s">
        <v>6</v>
      </c>
      <c r="D157" s="54" t="s">
        <v>253</v>
      </c>
      <c r="E157" s="45" t="s">
        <v>254</v>
      </c>
      <c r="F157" s="54" t="s">
        <v>255</v>
      </c>
    </row>
    <row r="158" spans="1:6" ht="40.5" customHeight="1" x14ac:dyDescent="0.25">
      <c r="A158" s="43" t="s">
        <v>200</v>
      </c>
      <c r="B158" s="44">
        <v>43643</v>
      </c>
      <c r="C158" s="45" t="s">
        <v>113</v>
      </c>
      <c r="D158" s="54" t="s">
        <v>201</v>
      </c>
      <c r="E158" s="45" t="s">
        <v>7</v>
      </c>
      <c r="F158" s="54" t="s">
        <v>8</v>
      </c>
    </row>
    <row r="159" spans="1:6" ht="40.5" customHeight="1" x14ac:dyDescent="0.25">
      <c r="A159" s="14" t="str">
        <f>HYPERLINK("https://www.funcionpublica.gov.co/eva/gestornormativo/norma.php?i=97210","LEY 1967")</f>
        <v>LEY 1967</v>
      </c>
      <c r="B159" s="32">
        <v>43657</v>
      </c>
      <c r="C159" s="16" t="s">
        <v>131</v>
      </c>
      <c r="D159" s="17" t="s">
        <v>132</v>
      </c>
      <c r="E159" s="16" t="s">
        <v>7</v>
      </c>
      <c r="F159" s="41" t="s">
        <v>115</v>
      </c>
    </row>
    <row r="160" spans="1:6" ht="40.5" customHeight="1" x14ac:dyDescent="0.25">
      <c r="A160" s="14" t="str">
        <f>HYPERLINK("https://www.alcaldiabogota.gov.co/sisjur/normas/Norma1.jsp?i=85632&amp;dt=S","LEY 1978")</f>
        <v>LEY 1978</v>
      </c>
      <c r="B160" s="21">
        <v>43671</v>
      </c>
      <c r="C160" s="16" t="s">
        <v>113</v>
      </c>
      <c r="D160" s="17" t="s">
        <v>162</v>
      </c>
      <c r="E160" s="16" t="s">
        <v>7</v>
      </c>
      <c r="F160" s="17" t="s">
        <v>115</v>
      </c>
    </row>
    <row r="161" spans="1:6" ht="40.5" customHeight="1" x14ac:dyDescent="0.25">
      <c r="A161" s="43" t="str">
        <f>HYPERLINK("https://www.funcionpublica.gov.co/eva/gestornormativo/norma.php?i=98210","LEY 1978")</f>
        <v>LEY 1978</v>
      </c>
      <c r="B161" s="51">
        <v>43671</v>
      </c>
      <c r="C161" s="45" t="s">
        <v>6</v>
      </c>
      <c r="D161" s="54" t="s">
        <v>256</v>
      </c>
      <c r="E161" s="45" t="s">
        <v>7</v>
      </c>
      <c r="F161" s="54" t="s">
        <v>115</v>
      </c>
    </row>
    <row r="162" spans="1:6" ht="40.5" customHeight="1" x14ac:dyDescent="0.25">
      <c r="A162" s="14" t="str">
        <f>HYPERLINK("https://dapre.presidencia.gov.co/normativa/normativa/LEY%201987%20DEL%2030%20DE%20JULIO%20DE%202019.pdf","LEY 1987")</f>
        <v>LEY 1987</v>
      </c>
      <c r="B162" s="22">
        <v>43676</v>
      </c>
      <c r="C162" s="16" t="s">
        <v>52</v>
      </c>
      <c r="D162" s="17" t="s">
        <v>157</v>
      </c>
      <c r="E162" s="16" t="s">
        <v>7</v>
      </c>
      <c r="F162" s="17" t="s">
        <v>158</v>
      </c>
    </row>
    <row r="163" spans="1:6" ht="40.5" customHeight="1" x14ac:dyDescent="0.25">
      <c r="A163" s="43" t="s">
        <v>202</v>
      </c>
      <c r="B163" s="44">
        <v>43703</v>
      </c>
      <c r="C163" s="45" t="s">
        <v>113</v>
      </c>
      <c r="D163" s="54" t="s">
        <v>203</v>
      </c>
      <c r="E163" s="45" t="s">
        <v>7</v>
      </c>
      <c r="F163" s="54" t="s">
        <v>8</v>
      </c>
    </row>
    <row r="164" spans="1:6" ht="40.5" customHeight="1" x14ac:dyDescent="0.25">
      <c r="A164" s="25" t="s">
        <v>51</v>
      </c>
      <c r="B164" s="26">
        <v>44029</v>
      </c>
      <c r="C164" s="27" t="s">
        <v>52</v>
      </c>
      <c r="D164" s="28" t="s">
        <v>53</v>
      </c>
      <c r="E164" s="27" t="s">
        <v>7</v>
      </c>
      <c r="F164" s="28" t="s">
        <v>8</v>
      </c>
    </row>
    <row r="165" spans="1:6" ht="40.5" customHeight="1" x14ac:dyDescent="0.25">
      <c r="A165" s="25" t="s">
        <v>54</v>
      </c>
      <c r="B165" s="26">
        <v>44035</v>
      </c>
      <c r="C165" s="27" t="s">
        <v>52</v>
      </c>
      <c r="D165" s="28" t="s">
        <v>55</v>
      </c>
      <c r="E165" s="27" t="s">
        <v>7</v>
      </c>
      <c r="F165" s="28" t="s">
        <v>8</v>
      </c>
    </row>
    <row r="166" spans="1:6" ht="40.5" customHeight="1" x14ac:dyDescent="0.25">
      <c r="A166" s="25" t="s">
        <v>56</v>
      </c>
      <c r="B166" s="26">
        <v>44039</v>
      </c>
      <c r="C166" s="27" t="s">
        <v>52</v>
      </c>
      <c r="D166" s="28" t="s">
        <v>57</v>
      </c>
      <c r="E166" s="27" t="s">
        <v>7</v>
      </c>
      <c r="F166" s="28" t="s">
        <v>8</v>
      </c>
    </row>
    <row r="167" spans="1:6" ht="40.5" customHeight="1" x14ac:dyDescent="0.25">
      <c r="A167" s="20" t="s">
        <v>222</v>
      </c>
      <c r="B167" s="44">
        <v>44039</v>
      </c>
      <c r="C167" s="45" t="s">
        <v>176</v>
      </c>
      <c r="D167" s="54" t="s">
        <v>223</v>
      </c>
      <c r="E167" s="45" t="s">
        <v>7</v>
      </c>
      <c r="F167" s="54" t="s">
        <v>8</v>
      </c>
    </row>
    <row r="168" spans="1:6" ht="58.5" customHeight="1" x14ac:dyDescent="0.25">
      <c r="A168" s="20" t="s">
        <v>232</v>
      </c>
      <c r="B168" s="44">
        <v>44055</v>
      </c>
      <c r="C168" s="45" t="s">
        <v>6</v>
      </c>
      <c r="D168" s="54" t="s">
        <v>233</v>
      </c>
      <c r="E168" s="38" t="s">
        <v>7</v>
      </c>
      <c r="F168" s="76" t="s">
        <v>8</v>
      </c>
    </row>
    <row r="169" spans="1:6" ht="87.75" customHeight="1" x14ac:dyDescent="0.25">
      <c r="A169" s="47" t="s">
        <v>257</v>
      </c>
      <c r="B169" s="22">
        <v>44068</v>
      </c>
      <c r="C169" s="17" t="s">
        <v>6</v>
      </c>
      <c r="D169" s="17" t="s">
        <v>345</v>
      </c>
      <c r="E169" s="16" t="s">
        <v>7</v>
      </c>
      <c r="F169" s="17" t="s">
        <v>8</v>
      </c>
    </row>
    <row r="170" spans="1:6" ht="66" customHeight="1" x14ac:dyDescent="0.25">
      <c r="A170" s="25" t="s">
        <v>58</v>
      </c>
      <c r="B170" s="26">
        <v>44196</v>
      </c>
      <c r="C170" s="27" t="s">
        <v>52</v>
      </c>
      <c r="D170" s="28" t="s">
        <v>59</v>
      </c>
      <c r="E170" s="27" t="s">
        <v>7</v>
      </c>
      <c r="F170" s="28" t="s">
        <v>8</v>
      </c>
    </row>
    <row r="171" spans="1:6" ht="71.25" customHeight="1" x14ac:dyDescent="0.25">
      <c r="A171" s="47" t="s">
        <v>339</v>
      </c>
      <c r="B171" s="22">
        <v>44204</v>
      </c>
      <c r="C171" s="17" t="s">
        <v>6</v>
      </c>
      <c r="D171" s="17" t="s">
        <v>340</v>
      </c>
      <c r="E171" s="16" t="s">
        <v>7</v>
      </c>
      <c r="F171" s="17" t="s">
        <v>8</v>
      </c>
    </row>
    <row r="172" spans="1:6" ht="61.5" customHeight="1" x14ac:dyDescent="0.25">
      <c r="A172" s="25" t="s">
        <v>60</v>
      </c>
      <c r="B172" s="26">
        <v>44221</v>
      </c>
      <c r="C172" s="27" t="s">
        <v>52</v>
      </c>
      <c r="D172" s="28" t="s">
        <v>61</v>
      </c>
      <c r="E172" s="27" t="s">
        <v>7</v>
      </c>
      <c r="F172" s="28" t="s">
        <v>8</v>
      </c>
    </row>
    <row r="173" spans="1:6" ht="40.5" customHeight="1" x14ac:dyDescent="0.25">
      <c r="A173" s="20" t="s">
        <v>204</v>
      </c>
      <c r="B173" s="44">
        <v>44328</v>
      </c>
      <c r="C173" s="45" t="s">
        <v>205</v>
      </c>
      <c r="D173" s="54" t="s">
        <v>206</v>
      </c>
      <c r="E173" s="45" t="s">
        <v>7</v>
      </c>
      <c r="F173" s="54" t="s">
        <v>8</v>
      </c>
    </row>
    <row r="174" spans="1:6" ht="48" customHeight="1" x14ac:dyDescent="0.25">
      <c r="A174" s="47" t="s">
        <v>226</v>
      </c>
      <c r="B174" s="39">
        <v>44376</v>
      </c>
      <c r="C174" s="38" t="s">
        <v>113</v>
      </c>
      <c r="D174" s="76" t="s">
        <v>227</v>
      </c>
      <c r="E174" s="38" t="s">
        <v>7</v>
      </c>
      <c r="F174" s="76" t="s">
        <v>8</v>
      </c>
    </row>
    <row r="175" spans="1:6" ht="54" customHeight="1" x14ac:dyDescent="0.25">
      <c r="A175" s="40" t="s">
        <v>174</v>
      </c>
      <c r="B175" s="15">
        <v>44377</v>
      </c>
      <c r="C175" s="24" t="s">
        <v>113</v>
      </c>
      <c r="D175" s="41" t="s">
        <v>175</v>
      </c>
      <c r="E175" s="24" t="s">
        <v>7</v>
      </c>
      <c r="F175" s="67" t="s">
        <v>8</v>
      </c>
    </row>
    <row r="176" spans="1:6" ht="51" customHeight="1" x14ac:dyDescent="0.25">
      <c r="A176" s="25" t="s">
        <v>62</v>
      </c>
      <c r="B176" s="26">
        <v>44406</v>
      </c>
      <c r="C176" s="27" t="s">
        <v>52</v>
      </c>
      <c r="D176" s="28" t="s">
        <v>63</v>
      </c>
      <c r="E176" s="27" t="s">
        <v>7</v>
      </c>
      <c r="F176" s="28" t="s">
        <v>8</v>
      </c>
    </row>
    <row r="177" spans="1:6" ht="40.5" customHeight="1" x14ac:dyDescent="0.25">
      <c r="A177" s="20" t="s">
        <v>207</v>
      </c>
      <c r="B177" s="44">
        <v>44406</v>
      </c>
      <c r="C177" s="45" t="s">
        <v>205</v>
      </c>
      <c r="D177" s="54" t="s">
        <v>208</v>
      </c>
      <c r="E177" s="45" t="s">
        <v>7</v>
      </c>
      <c r="F177" s="54" t="s">
        <v>8</v>
      </c>
    </row>
    <row r="178" spans="1:6" ht="40.5" customHeight="1" x14ac:dyDescent="0.25">
      <c r="A178" s="47" t="s">
        <v>209</v>
      </c>
      <c r="B178" s="48">
        <v>44411</v>
      </c>
      <c r="C178" s="49" t="s">
        <v>205</v>
      </c>
      <c r="D178" s="49" t="s">
        <v>210</v>
      </c>
      <c r="E178" s="50" t="s">
        <v>7</v>
      </c>
      <c r="F178" s="105" t="s">
        <v>8</v>
      </c>
    </row>
    <row r="179" spans="1:6" ht="40.5" customHeight="1" x14ac:dyDescent="0.25">
      <c r="A179" s="20" t="s">
        <v>211</v>
      </c>
      <c r="B179" s="44">
        <v>44418</v>
      </c>
      <c r="C179" s="45" t="s">
        <v>212</v>
      </c>
      <c r="D179" s="54" t="s">
        <v>213</v>
      </c>
      <c r="E179" s="45" t="s">
        <v>7</v>
      </c>
      <c r="F179" s="54" t="s">
        <v>214</v>
      </c>
    </row>
    <row r="180" spans="1:6" ht="40.5" customHeight="1" x14ac:dyDescent="0.25">
      <c r="A180" s="25" t="s">
        <v>64</v>
      </c>
      <c r="B180" s="26">
        <v>44525</v>
      </c>
      <c r="C180" s="27" t="s">
        <v>52</v>
      </c>
      <c r="D180" s="28" t="s">
        <v>65</v>
      </c>
      <c r="E180" s="27" t="s">
        <v>7</v>
      </c>
      <c r="F180" s="28" t="s">
        <v>8</v>
      </c>
    </row>
    <row r="181" spans="1:6" ht="40.5" customHeight="1" x14ac:dyDescent="0.25">
      <c r="A181" s="47" t="s">
        <v>228</v>
      </c>
      <c r="B181" s="39">
        <v>44567</v>
      </c>
      <c r="C181" s="38" t="s">
        <v>113</v>
      </c>
      <c r="D181" s="76" t="s">
        <v>229</v>
      </c>
      <c r="E181" s="38" t="s">
        <v>7</v>
      </c>
      <c r="F181" s="76" t="s">
        <v>8</v>
      </c>
    </row>
    <row r="182" spans="1:6" ht="81" customHeight="1" x14ac:dyDescent="0.25">
      <c r="A182" s="20" t="s">
        <v>72</v>
      </c>
      <c r="B182" s="15">
        <v>44579</v>
      </c>
      <c r="C182" s="16" t="s">
        <v>6</v>
      </c>
      <c r="D182" s="75" t="s">
        <v>73</v>
      </c>
      <c r="E182" s="16" t="s">
        <v>7</v>
      </c>
      <c r="F182" s="17" t="s">
        <v>8</v>
      </c>
    </row>
    <row r="183" spans="1:6" ht="40.5" customHeight="1" x14ac:dyDescent="0.25">
      <c r="A183" s="25" t="s">
        <v>66</v>
      </c>
      <c r="B183" s="26">
        <v>44600</v>
      </c>
      <c r="C183" s="27" t="s">
        <v>52</v>
      </c>
      <c r="D183" s="28" t="s">
        <v>67</v>
      </c>
      <c r="E183" s="27" t="s">
        <v>7</v>
      </c>
      <c r="F183" s="28" t="s">
        <v>8</v>
      </c>
    </row>
    <row r="184" spans="1:6" ht="40.5" customHeight="1" x14ac:dyDescent="0.25">
      <c r="A184" s="20" t="s">
        <v>234</v>
      </c>
      <c r="B184" s="51">
        <v>44698</v>
      </c>
      <c r="C184" s="45" t="s">
        <v>212</v>
      </c>
      <c r="D184" s="54" t="s">
        <v>235</v>
      </c>
      <c r="E184" s="16" t="s">
        <v>7</v>
      </c>
      <c r="F184" s="17" t="s">
        <v>8</v>
      </c>
    </row>
    <row r="185" spans="1:6" ht="40.5" customHeight="1" x14ac:dyDescent="0.25">
      <c r="A185" s="25" t="s">
        <v>68</v>
      </c>
      <c r="B185" s="26">
        <v>44704</v>
      </c>
      <c r="C185" s="27" t="s">
        <v>52</v>
      </c>
      <c r="D185" s="28" t="s">
        <v>69</v>
      </c>
      <c r="E185" s="27" t="s">
        <v>7</v>
      </c>
      <c r="F185" s="28" t="s">
        <v>8</v>
      </c>
    </row>
    <row r="186" spans="1:6" ht="40.5" customHeight="1" x14ac:dyDescent="0.25">
      <c r="A186" s="20" t="s">
        <v>236</v>
      </c>
      <c r="B186" s="44">
        <v>44704</v>
      </c>
      <c r="C186" s="45" t="s">
        <v>212</v>
      </c>
      <c r="D186" s="54" t="s">
        <v>237</v>
      </c>
      <c r="E186" s="16" t="s">
        <v>7</v>
      </c>
      <c r="F186" s="17" t="s">
        <v>8</v>
      </c>
    </row>
    <row r="187" spans="1:6" ht="40.5" customHeight="1" x14ac:dyDescent="0.25">
      <c r="A187" s="23" t="s">
        <v>19</v>
      </c>
      <c r="B187" s="15" t="s">
        <v>20</v>
      </c>
      <c r="C187" s="16" t="s">
        <v>21</v>
      </c>
      <c r="D187" s="17" t="s">
        <v>22</v>
      </c>
      <c r="E187" s="24" t="s">
        <v>7</v>
      </c>
      <c r="F187" s="41" t="s">
        <v>8</v>
      </c>
    </row>
    <row r="188" spans="1:6" ht="48" customHeight="1" x14ac:dyDescent="0.25">
      <c r="A188" s="14" t="str">
        <f>HYPERLINK("https://www.alcaldiabogota.gov.co/sisjur/normas/Norma1.jsp?i=39535","LEY  57")</f>
        <v>LEY  57</v>
      </c>
      <c r="B188" s="15" t="s">
        <v>348</v>
      </c>
      <c r="C188" s="16" t="s">
        <v>349</v>
      </c>
      <c r="D188" s="17" t="s">
        <v>316</v>
      </c>
      <c r="E188" s="24" t="s">
        <v>7</v>
      </c>
      <c r="F188" s="17" t="s">
        <v>115</v>
      </c>
    </row>
    <row r="189" spans="1:6" ht="40.5" customHeight="1" x14ac:dyDescent="0.25">
      <c r="A189" s="56" t="s">
        <v>328</v>
      </c>
      <c r="B189" s="15">
        <v>37984</v>
      </c>
      <c r="C189" s="24" t="s">
        <v>113</v>
      </c>
      <c r="D189" s="17" t="s">
        <v>302</v>
      </c>
      <c r="E189" s="24" t="s">
        <v>7</v>
      </c>
      <c r="F189" s="41" t="s">
        <v>115</v>
      </c>
    </row>
    <row r="190" spans="1:6" ht="40.5" customHeight="1" x14ac:dyDescent="0.25">
      <c r="A190" s="14" t="str">
        <f>HYPERLINK("http://www.secretariasenado.gov.co/senado/basedoc/ley_1801_2016.html","LEY 1801")</f>
        <v>LEY 1801</v>
      </c>
      <c r="B190" s="22">
        <v>42580</v>
      </c>
      <c r="C190" s="16" t="s">
        <v>113</v>
      </c>
      <c r="D190" s="17" t="s">
        <v>154</v>
      </c>
      <c r="E190" s="16" t="s">
        <v>7</v>
      </c>
      <c r="F190" s="17" t="s">
        <v>115</v>
      </c>
    </row>
    <row r="191" spans="1:6" ht="40.5" customHeight="1" x14ac:dyDescent="0.25">
      <c r="A191" s="43" t="s">
        <v>187</v>
      </c>
      <c r="B191" s="51">
        <v>41121</v>
      </c>
      <c r="C191" s="45" t="s">
        <v>176</v>
      </c>
      <c r="D191" s="54" t="s">
        <v>188</v>
      </c>
      <c r="E191" s="45" t="s">
        <v>7</v>
      </c>
      <c r="F191" s="54" t="s">
        <v>8</v>
      </c>
    </row>
  </sheetData>
  <autoFilter ref="A4:Z12" xr:uid="{00000000-0009-0000-0000-000001000000}">
    <sortState xmlns:xlrd2="http://schemas.microsoft.com/office/spreadsheetml/2017/richdata2" ref="A5:Z191">
      <sortCondition ref="B4:B12"/>
    </sortState>
  </autoFilter>
  <mergeCells count="3">
    <mergeCell ref="A1:F1"/>
    <mergeCell ref="A2:D2"/>
    <mergeCell ref="A3:F3"/>
  </mergeCells>
  <conditionalFormatting sqref="A102:F102">
    <cfRule type="notContainsBlanks" dxfId="0" priority="4">
      <formula>LEN(TRIM(A102))&gt;0</formula>
    </cfRule>
  </conditionalFormatting>
  <conditionalFormatting sqref="A1:A1048576">
    <cfRule type="duplicateValues" priority="2"/>
  </conditionalFormatting>
  <conditionalFormatting sqref="A5:A191">
    <cfRule type="duplicateValues" priority="276"/>
  </conditionalFormatting>
  <hyperlinks>
    <hyperlink ref="F2" location="Menu por Procesos!A1" display="MENU" xr:uid="{7191B18B-78E5-4511-9694-EE147039597B}"/>
    <hyperlink ref="A187" r:id="rId1" xr:uid="{95203804-D131-41BC-BE9C-63B5EFD8CB10}"/>
    <hyperlink ref="A23" r:id="rId2" xr:uid="{3A83B016-0143-41AA-BD8B-73F3CE77726A}"/>
    <hyperlink ref="A29" r:id="rId3" xr:uid="{2725FF6B-5280-4FA1-9DAC-451048D5653C}"/>
    <hyperlink ref="A41" r:id="rId4" xr:uid="{EF1B1724-0FCF-4556-B5D6-09739F9927EF}"/>
    <hyperlink ref="A43" r:id="rId5" xr:uid="{78D03245-4263-4965-AB6D-7C5239C34B92}"/>
    <hyperlink ref="A64" r:id="rId6" xr:uid="{4250E23A-4425-4652-B295-606051F34A6D}"/>
    <hyperlink ref="A67" r:id="rId7" xr:uid="{448C3FF2-B585-4FF7-BF85-B9E11DE8CEA0}"/>
    <hyperlink ref="A91" r:id="rId8" xr:uid="{4B412FEA-2A13-4E69-9EB5-864E7FF56760}"/>
    <hyperlink ref="A113" r:id="rId9" xr:uid="{CABBDBEF-183A-4466-98EA-9E9097EA0381}"/>
    <hyperlink ref="A115" r:id="rId10" xr:uid="{746B5A3C-0A4C-43EE-A339-A84B96B6810D}"/>
    <hyperlink ref="A121" r:id="rId11" xr:uid="{40A387F1-CFC8-4FC7-BD6C-DF4A22573002}"/>
    <hyperlink ref="A135" r:id="rId12" xr:uid="{51A3C262-000A-4095-9A82-61DCAEF1B8A6}"/>
    <hyperlink ref="A148" r:id="rId13" location="4.p" xr:uid="{C515D741-98F5-40CC-BE67-B07396B28A3C}"/>
    <hyperlink ref="A170" r:id="rId14" xr:uid="{DE0365BA-3633-4DF0-AE6D-FBD3281A213F}"/>
    <hyperlink ref="A172" r:id="rId15" xr:uid="{0AF03D8C-A805-4DB2-83AF-61F145A15B08}"/>
    <hyperlink ref="A176" r:id="rId16" xr:uid="{DFCA2446-C21D-4374-811D-5033F67528FC}"/>
    <hyperlink ref="A180" r:id="rId17" xr:uid="{522EE605-93EC-4476-A220-6831655D0819}"/>
    <hyperlink ref="A183" r:id="rId18" xr:uid="{BC4123B9-9262-4C45-AEDC-841B3A59ADA2}"/>
    <hyperlink ref="A185" r:id="rId19" xr:uid="{63CF7D0B-7F41-4D74-BB1A-F8D30DC9929F}"/>
    <hyperlink ref="A97" r:id="rId20" xr:uid="{EE071527-965D-4FFB-9635-93CE2BAA7FDA}"/>
    <hyperlink ref="A182" r:id="rId21" xr:uid="{63CCECFD-6ABE-4D7C-B7C8-671198DA9028}"/>
    <hyperlink ref="A8" r:id="rId22" xr:uid="{821806F3-1FD6-4266-BE4A-9C18D6AD97D3}"/>
    <hyperlink ref="A7" r:id="rId23" xr:uid="{C4C7CFA8-F6D3-4291-9F49-5D9777B91619}"/>
    <hyperlink ref="A25" r:id="rId24" xr:uid="{6E8D105E-57F1-4DB9-89E2-6C3A220F81F7}"/>
    <hyperlink ref="A133" r:id="rId25" xr:uid="{37D23C80-DBC0-4A5D-B1BA-ED6ADFF9EF0F}"/>
    <hyperlink ref="A175" r:id="rId26" xr:uid="{EB916AAC-12B6-405C-9650-BE04A67794E0}"/>
    <hyperlink ref="A173" r:id="rId27" xr:uid="{32670EC6-854A-482D-B0F5-2BC43748EBBF}"/>
    <hyperlink ref="A177" r:id="rId28" xr:uid="{BED760F4-6FA7-4722-A4C7-5A5587C677CF}"/>
    <hyperlink ref="A178" r:id="rId29" location=":~:text=LEY%202121%20DE%202021&amp;text=(agosto%2003)-,por%20medio%20de%20la%20cual%20se%20crea%20el%20r%C3%A9gimen%20de,y%20se%20dictan%20otras%20disposiciones." xr:uid="{D5609F91-2ED1-40EC-A287-25CFCBBD755E}"/>
    <hyperlink ref="A179" r:id="rId30" xr:uid="{FA33DA09-1779-4E8F-B2E0-A30FC08D5743}"/>
    <hyperlink ref="A106" r:id="rId31" xr:uid="{7D7E2046-B24C-45ED-89EF-9AD642C6686D}"/>
    <hyperlink ref="A19" r:id="rId32" xr:uid="{2C85A715-2E32-4285-934A-DEFC23555460}"/>
    <hyperlink ref="A142" r:id="rId33" xr:uid="{E6F3C726-E1E3-47C8-A1AE-374B2A228568}"/>
    <hyperlink ref="A167" r:id="rId34" xr:uid="{A973DC44-2091-41B2-BCB6-B3F880F7AD49}"/>
    <hyperlink ref="A156" r:id="rId35" xr:uid="{1F9BFF93-608F-417C-BA42-2B816D101986}"/>
    <hyperlink ref="A174" r:id="rId36" xr:uid="{B09C2B9E-5D87-4456-B932-D60CD13AF5D0}"/>
    <hyperlink ref="A181" r:id="rId37" xr:uid="{E8C48C1E-8E70-4F0F-8C83-A897755E7845}"/>
    <hyperlink ref="A120" r:id="rId38" xr:uid="{F32B8BAF-F76C-40AB-9E9A-1BCFFAD7D697}"/>
    <hyperlink ref="A168" r:id="rId39" xr:uid="{88C28233-18F0-46B8-B77E-618A59D16D93}"/>
    <hyperlink ref="A184" r:id="rId40" xr:uid="{81856560-6D91-4E76-9734-089A4144EB55}"/>
    <hyperlink ref="A186" r:id="rId41" xr:uid="{488340FD-5658-4DD8-91E5-3EDD57998748}"/>
    <hyperlink ref="A171" r:id="rId42" xr:uid="{5207D3DA-D0C8-4E72-B77B-0AFDE5D068B6}"/>
    <hyperlink ref="A169" r:id="rId43" xr:uid="{0B80857D-BEF5-431B-A24A-E9A5B450E259}"/>
    <hyperlink ref="A69" r:id="rId44" xr:uid="{55F8198A-96A7-4A84-98D0-A7134875AD14}"/>
  </hyperlinks>
  <pageMargins left="0.7" right="0.7" top="0.75" bottom="0.75" header="0" footer="0"/>
  <pageSetup orientation="landscape" r:id="rId45"/>
  <drawing r:id="rId46"/>
  <legacyDrawing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Leyes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Lorena Corredor Martinez</dc:creator>
  <cp:lastModifiedBy>Laura Lorena Corredor Martinez</cp:lastModifiedBy>
  <dcterms:created xsi:type="dcterms:W3CDTF">2022-09-28T15:41:10Z</dcterms:created>
  <dcterms:modified xsi:type="dcterms:W3CDTF">2022-09-28T17:03:43Z</dcterms:modified>
</cp:coreProperties>
</file>